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 FOLDER\Budget Office\Budget\2024.2025 Budget\"/>
    </mc:Choice>
  </mc:AlternateContent>
  <xr:revisionPtr revIDLastSave="0" documentId="13_ncr:1_{B9FE08FD-73D7-4960-BCB6-0F7CC88366B0}" xr6:coauthVersionLast="47" xr6:coauthVersionMax="47" xr10:uidLastSave="{00000000-0000-0000-0000-000000000000}"/>
  <bookViews>
    <workbookView xWindow="28680" yWindow="-120" windowWidth="29040" windowHeight="15720" tabRatio="805" xr2:uid="{80ED8B51-6DE9-4BAD-B3EB-9ABCB2928E10}"/>
  </bookViews>
  <sheets>
    <sheet name="FY25 Adopted Budge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'FY25 Adopted Budget'!$A$1:$O$1</definedName>
    <definedName name="adj">[1]Budget!$A$2</definedName>
    <definedName name="All" localSheetId="0">#REF!</definedName>
    <definedName name="All">#REF!</definedName>
    <definedName name="Budget2006" localSheetId="0">#REF!</definedName>
    <definedName name="Budget2006">#REF!</definedName>
    <definedName name="Budget2007" localSheetId="0">#REF!</definedName>
    <definedName name="Budget2007">#REF!</definedName>
    <definedName name="Commercial_Inside_Volume_Base">'[2]Volume Input'!$L$24</definedName>
    <definedName name="_xlnm.Database" localSheetId="0">#REF!</definedName>
    <definedName name="_xlnm.Database">#REF!</definedName>
    <definedName name="Denton_County_Growth_Forecast___COG_1_14_05" localSheetId="0">#REF!</definedName>
    <definedName name="Denton_County_Growth_Forecast___COG_1_14_05">#REF!</definedName>
    <definedName name="Forecast2006" localSheetId="0">#REF!</definedName>
    <definedName name="Forecast2006">#REF!</definedName>
    <definedName name="FuelPricePerGallon" localSheetId="0">#REF!</definedName>
    <definedName name="FuelPricePerGallon">#REF!</definedName>
    <definedName name="FuelPricePerLiter" localSheetId="0">#REF!</definedName>
    <definedName name="FuelPricePerLiter">#REF!</definedName>
    <definedName name="g_501" localSheetId="0">'[3]2009 Revenue Budget'!#REF!</definedName>
    <definedName name="g_501">'[3]2009 Revenue Budget'!#REF!</definedName>
    <definedName name="g_502" localSheetId="0">'[3]2009 Revenue Budget'!#REF!</definedName>
    <definedName name="g_502">'[3]2009 Revenue Budget'!#REF!</definedName>
    <definedName name="g_503" localSheetId="0">'[3]2009 Revenue Budget'!#REF!</definedName>
    <definedName name="g_503">'[3]2009 Revenue Budget'!#REF!</definedName>
    <definedName name="g_504" localSheetId="0">'[3]2009 Revenue Budget'!#REF!</definedName>
    <definedName name="g_504">'[3]2009 Revenue Budget'!#REF!</definedName>
    <definedName name="g_505" localSheetId="0">'[3]2009 Revenue Budget'!#REF!</definedName>
    <definedName name="g_505">'[3]2009 Revenue Budget'!#REF!</definedName>
    <definedName name="g_506" localSheetId="0">'[3]2009 Revenue Budget'!#REF!</definedName>
    <definedName name="g_506">'[3]2009 Revenue Budget'!#REF!</definedName>
    <definedName name="g_509" localSheetId="0">'[3]2009 Revenue Budget'!#REF!</definedName>
    <definedName name="g_509">'[3]2009 Revenue Budget'!#REF!</definedName>
    <definedName name="g_510" localSheetId="0">'[3]2009 Revenue Budget'!#REF!</definedName>
    <definedName name="g_510">'[3]2009 Revenue Budget'!#REF!</definedName>
    <definedName name="g_512" localSheetId="0">'[3]2009 Revenue Budget'!#REF!</definedName>
    <definedName name="g_512">'[3]2009 Revenue Budget'!#REF!</definedName>
    <definedName name="g_513" localSheetId="0">'[3]2009 Revenue Budget'!#REF!</definedName>
    <definedName name="g_513">'[3]2009 Revenue Budget'!#REF!</definedName>
    <definedName name="GallonToLiterConversion" localSheetId="0">#REF!</definedName>
    <definedName name="GallonToLiterConversion">#REF!</definedName>
    <definedName name="gt_501" localSheetId="0">'[3]2009 Revenue Budget'!#REF!</definedName>
    <definedName name="gt_501">'[3]2009 Revenue Budget'!#REF!</definedName>
    <definedName name="gt_502" localSheetId="0">'[3]2009 Revenue Budget'!#REF!</definedName>
    <definedName name="gt_502">'[3]2009 Revenue Budget'!#REF!</definedName>
    <definedName name="gt_503" localSheetId="0">'[3]2009 Revenue Budget'!#REF!</definedName>
    <definedName name="gt_503">'[3]2009 Revenue Budget'!#REF!</definedName>
    <definedName name="gt_504" localSheetId="0">'[3]2009 Revenue Budget'!#REF!</definedName>
    <definedName name="gt_504">'[3]2009 Revenue Budget'!#REF!</definedName>
    <definedName name="gt_505" localSheetId="0">'[3]2009 Revenue Budget'!#REF!</definedName>
    <definedName name="gt_505">'[3]2009 Revenue Budget'!#REF!</definedName>
    <definedName name="gt_506" localSheetId="0">'[3]2009 Revenue Budget'!#REF!</definedName>
    <definedName name="gt_506">'[3]2009 Revenue Budget'!#REF!</definedName>
    <definedName name="gt_509" localSheetId="0">'[3]2009 Revenue Budget'!#REF!</definedName>
    <definedName name="gt_509">'[3]2009 Revenue Budget'!#REF!</definedName>
    <definedName name="gt_510" localSheetId="0">'[3]2009 Revenue Budget'!#REF!</definedName>
    <definedName name="gt_510">'[3]2009 Revenue Budget'!#REF!</definedName>
    <definedName name="gt_512" localSheetId="0">'[3]2009 Revenue Budget'!#REF!</definedName>
    <definedName name="gt_512">'[3]2009 Revenue Budget'!#REF!</definedName>
    <definedName name="gt_513" localSheetId="0">'[3]2009 Revenue Budget'!#REF!</definedName>
    <definedName name="gt_513">'[3]2009 Revenue Budget'!#REF!</definedName>
    <definedName name="L">#REF!</definedName>
    <definedName name="MachinistOTRate" localSheetId="0">'[4]MOW Labor'!#REF!</definedName>
    <definedName name="MachinistOTRate">'[4]MOW Labor'!#REF!</definedName>
    <definedName name="MachinistOTRate2">'[5]MOW Labor'!#REF!</definedName>
    <definedName name="MOELead" localSheetId="0">[4]Budget!#REF!</definedName>
    <definedName name="MOELead">[4]Budget!#REF!</definedName>
    <definedName name="MOETotals" localSheetId="0">[4]Budget!#REF!</definedName>
    <definedName name="MOETotals">[4]Budget!#REF!</definedName>
    <definedName name="MOWLead" localSheetId="0">[4]Budget!#REF!</definedName>
    <definedName name="MOWLead">[4]Budget!#REF!</definedName>
    <definedName name="MOWTotals" localSheetId="0">[4]Budget!#REF!</definedName>
    <definedName name="MOWTotals">[4]Budget!#REF!</definedName>
    <definedName name="o_501" localSheetId="0">'[3]2009 Revenue Budget'!#REF!</definedName>
    <definedName name="o_501">'[3]2009 Revenue Budget'!#REF!</definedName>
    <definedName name="o_502" localSheetId="0">'[3]2009 Revenue Budget'!#REF!</definedName>
    <definedName name="o_502">'[3]2009 Revenue Budget'!#REF!</definedName>
    <definedName name="o_503" localSheetId="0">'[3]2009 Revenue Budget'!#REF!</definedName>
    <definedName name="o_503">'[3]2009 Revenue Budget'!#REF!</definedName>
    <definedName name="o_504" localSheetId="0">'[3]2009 Revenue Budget'!#REF!</definedName>
    <definedName name="o_504">'[3]2009 Revenue Budget'!#REF!</definedName>
    <definedName name="o_505" localSheetId="0">'[3]2009 Revenue Budget'!#REF!</definedName>
    <definedName name="o_505">'[3]2009 Revenue Budget'!#REF!</definedName>
    <definedName name="o_506" localSheetId="0">'[3]2009 Revenue Budget'!#REF!</definedName>
    <definedName name="o_506">'[3]2009 Revenue Budget'!#REF!</definedName>
    <definedName name="o_508" localSheetId="0">'[3]2009 Revenue Budget'!#REF!</definedName>
    <definedName name="o_508">'[3]2009 Revenue Budget'!#REF!</definedName>
    <definedName name="o_509" localSheetId="0">'[3]2009 Revenue Budget'!#REF!</definedName>
    <definedName name="o_509">'[3]2009 Revenue Budget'!#REF!</definedName>
    <definedName name="o_512" localSheetId="0">'[3]2009 Revenue Budget'!#REF!</definedName>
    <definedName name="o_512">'[3]2009 Revenue Budget'!#REF!</definedName>
    <definedName name="o_513" localSheetId="0">'[3]2009 Revenue Budget'!#REF!</definedName>
    <definedName name="o_513">'[3]2009 Revenue Budget'!#REF!</definedName>
    <definedName name="oi_407" localSheetId="0">'[3]2009 Revenue Budget'!#REF!</definedName>
    <definedName name="oi_407">'[3]2009 Revenue Budget'!#REF!</definedName>
    <definedName name="oi_408" localSheetId="0">'[3]2009 Revenue Budget'!#REF!</definedName>
    <definedName name="oi_408">'[3]2009 Revenue Budget'!#REF!</definedName>
    <definedName name="oi_411" localSheetId="0">'[3]2009 Revenue Budget'!#REF!</definedName>
    <definedName name="oi_411">'[3]2009 Revenue Budget'!#REF!</definedName>
    <definedName name="oi_413" localSheetId="0">'[3]2009 Revenue Budget'!#REF!</definedName>
    <definedName name="oi_413">'[3]2009 Revenue Budget'!#REF!</definedName>
    <definedName name="oit_407" localSheetId="0">'[3]2009 Revenue Budget'!#REF!</definedName>
    <definedName name="oit_407">'[3]2009 Revenue Budget'!#REF!</definedName>
    <definedName name="oit_408" localSheetId="0">'[3]2009 Revenue Budget'!#REF!</definedName>
    <definedName name="oit_408">'[3]2009 Revenue Budget'!#REF!</definedName>
    <definedName name="oit_411" localSheetId="0">'[3]2009 Revenue Budget'!#REF!</definedName>
    <definedName name="oit_411">'[3]2009 Revenue Budget'!#REF!</definedName>
    <definedName name="oit_413" localSheetId="0">'[3]2009 Revenue Budget'!#REF!</definedName>
    <definedName name="oit_413">'[3]2009 Revenue Budget'!#REF!</definedName>
    <definedName name="ot_501" localSheetId="0">'[3]2009 Revenue Budget'!#REF!</definedName>
    <definedName name="ot_501">'[3]2009 Revenue Budget'!#REF!</definedName>
    <definedName name="ot_502" localSheetId="0">'[3]2009 Revenue Budget'!#REF!</definedName>
    <definedName name="ot_502">'[3]2009 Revenue Budget'!#REF!</definedName>
    <definedName name="ot_503" localSheetId="0">'[3]2009 Revenue Budget'!#REF!</definedName>
    <definedName name="ot_503">'[3]2009 Revenue Budget'!#REF!</definedName>
    <definedName name="ot_504" localSheetId="0">'[3]2009 Revenue Budget'!#REF!</definedName>
    <definedName name="ot_504">'[3]2009 Revenue Budget'!#REF!</definedName>
    <definedName name="ot_505" localSheetId="0">'[3]2009 Revenue Budget'!#REF!</definedName>
    <definedName name="ot_505">'[3]2009 Revenue Budget'!#REF!</definedName>
    <definedName name="ot_506" localSheetId="0">'[3]2009 Revenue Budget'!#REF!</definedName>
    <definedName name="ot_506">'[3]2009 Revenue Budget'!#REF!</definedName>
    <definedName name="ot_508" localSheetId="0">'[3]2009 Revenue Budget'!#REF!</definedName>
    <definedName name="ot_508">'[3]2009 Revenue Budget'!#REF!</definedName>
    <definedName name="ot_509" localSheetId="0">'[3]2009 Revenue Budget'!#REF!</definedName>
    <definedName name="ot_509">'[3]2009 Revenue Budget'!#REF!</definedName>
    <definedName name="ot_512" localSheetId="0">'[3]2009 Revenue Budget'!#REF!</definedName>
    <definedName name="ot_512">'[3]2009 Revenue Budget'!#REF!</definedName>
    <definedName name="ot_513" localSheetId="0">'[3]2009 Revenue Budget'!#REF!</definedName>
    <definedName name="ot_513">'[3]2009 Revenue Budget'!#REF!</definedName>
    <definedName name="PitBallastPerTon" localSheetId="0">'[4]MOW Expenses'!#REF!</definedName>
    <definedName name="PitBallastPerTon">'[4]MOW Expenses'!#REF!</definedName>
    <definedName name="_xlnm.Print_Area" localSheetId="0">'FY25 Adopted Budget'!$A$1:$AL$86</definedName>
    <definedName name="_xlnm.Print_Titles" localSheetId="0">'FY25 Adopted Budget'!$A:$B,'FY25 Adopted Budget'!$1:$1</definedName>
    <definedName name="rate" localSheetId="0">#REF!</definedName>
    <definedName name="rate">#REF!</definedName>
    <definedName name="sum_bud_accts" localSheetId="0">'[3]2009 Revenue Budget'!#REF!</definedName>
    <definedName name="sum_bud_accts">'[3]2009 Revenue Budget'!#REF!</definedName>
    <definedName name="sw" localSheetId="0">#REF!</definedName>
    <definedName name="sw">#REF!</definedName>
    <definedName name="TMDCWages" localSheetId="0">#REF!</definedName>
    <definedName name="TMDCWages">#REF!</definedName>
    <definedName name="TrackForemanStdRate" localSheetId="0">'[4]MOW Labor'!#REF!</definedName>
    <definedName name="TrackForemanStdRate">'[4]MOW Labor'!#REF!</definedName>
    <definedName name="TrackFormanOTRate" localSheetId="0">'[4]MOW Labor'!#REF!</definedName>
    <definedName name="TrackFormanOTRate">'[4]MOW Labor'!#REF!</definedName>
    <definedName name="TrackmanOTRate" localSheetId="0">'[4]MOW Labor'!#REF!</definedName>
    <definedName name="TrackmanOTRate">'[4]MOW Labor'!#REF!</definedName>
    <definedName name="TrackmanStdRate" localSheetId="0">'[4]MOW Labor'!#REF!</definedName>
    <definedName name="TrackmanStdRate">'[4]MOW Labor'!#REF!</definedName>
    <definedName name="TransLead" localSheetId="0">[4]Budget!#REF!</definedName>
    <definedName name="TransLead">[4]Budget!#REF!</definedName>
    <definedName name="WheatCarloadConversion" localSheetId="0">#REF!</definedName>
    <definedName name="WheatCarloadConver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1" l="1"/>
  <c r="AH48" i="1" l="1"/>
  <c r="AH14" i="1"/>
  <c r="AH40" i="1"/>
  <c r="AH8" i="1"/>
  <c r="I112" i="1" l="1"/>
  <c r="AB113" i="1"/>
  <c r="AB114" i="1"/>
  <c r="AB115" i="1"/>
  <c r="AB116" i="1"/>
  <c r="AB117" i="1"/>
  <c r="AB118" i="1"/>
  <c r="AB119" i="1"/>
  <c r="AB120" i="1"/>
  <c r="AB121" i="1"/>
  <c r="AB122" i="1"/>
  <c r="AB107" i="1"/>
  <c r="AB83" i="1"/>
  <c r="AB5" i="1"/>
  <c r="AB23" i="1"/>
  <c r="AB112" i="1"/>
  <c r="Z113" i="1"/>
  <c r="Z114" i="1"/>
  <c r="Z115" i="1"/>
  <c r="Z116" i="1"/>
  <c r="Z117" i="1"/>
  <c r="Z118" i="1"/>
  <c r="Z119" i="1"/>
  <c r="Z120" i="1"/>
  <c r="Z121" i="1"/>
  <c r="Z122" i="1"/>
  <c r="Y119" i="1"/>
  <c r="Y118" i="1"/>
  <c r="Y117" i="1"/>
  <c r="Y116" i="1"/>
  <c r="Y122" i="1"/>
  <c r="AB85" i="1" l="1"/>
  <c r="AB86" i="1" s="1"/>
  <c r="AB123" i="1"/>
  <c r="R103" i="1" l="1"/>
  <c r="AD103" i="1" l="1"/>
  <c r="U103" i="1" l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1" i="1"/>
  <c r="AH42" i="1"/>
  <c r="AH43" i="1"/>
  <c r="AH44" i="1"/>
  <c r="AH45" i="1"/>
  <c r="AH46" i="1"/>
  <c r="AH47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P83" i="1"/>
  <c r="Q83" i="1"/>
  <c r="R83" i="1"/>
  <c r="S83" i="1"/>
  <c r="T83" i="1"/>
  <c r="U83" i="1"/>
  <c r="V83" i="1"/>
  <c r="W83" i="1"/>
  <c r="X83" i="1"/>
  <c r="Y83" i="1"/>
  <c r="Z83" i="1"/>
  <c r="AA83" i="1"/>
  <c r="AC83" i="1"/>
  <c r="AD83" i="1"/>
  <c r="AE83" i="1"/>
  <c r="AF83" i="1"/>
  <c r="AG83" i="1"/>
  <c r="AH4" i="1" l="1"/>
  <c r="AH3" i="1"/>
  <c r="AH2" i="1"/>
  <c r="N4" i="1" l="1"/>
  <c r="N3" i="1"/>
  <c r="N2" i="1"/>
  <c r="AJ114" i="1" l="1"/>
  <c r="AJ113" i="1"/>
  <c r="AJ120" i="1" l="1"/>
  <c r="V120" i="1"/>
  <c r="W120" i="1"/>
  <c r="X120" i="1"/>
  <c r="Y120" i="1"/>
  <c r="AA120" i="1"/>
  <c r="AC120" i="1"/>
  <c r="AD120" i="1"/>
  <c r="AE120" i="1"/>
  <c r="AF120" i="1"/>
  <c r="AG120" i="1"/>
  <c r="D120" i="1"/>
  <c r="E120" i="1"/>
  <c r="F120" i="1"/>
  <c r="G120" i="1"/>
  <c r="H120" i="1"/>
  <c r="I120" i="1"/>
  <c r="J120" i="1"/>
  <c r="K120" i="1"/>
  <c r="L120" i="1"/>
  <c r="M120" i="1"/>
  <c r="O120" i="1"/>
  <c r="P120" i="1"/>
  <c r="Q120" i="1"/>
  <c r="R120" i="1"/>
  <c r="S120" i="1"/>
  <c r="T120" i="1"/>
  <c r="U120" i="1"/>
  <c r="C120" i="1"/>
  <c r="AO120" i="1" l="1"/>
  <c r="N73" i="1"/>
  <c r="AL73" i="1" s="1"/>
  <c r="AI116" i="1"/>
  <c r="AJ116" i="1"/>
  <c r="S116" i="1"/>
  <c r="T116" i="1"/>
  <c r="U116" i="1"/>
  <c r="V116" i="1"/>
  <c r="W116" i="1"/>
  <c r="X116" i="1"/>
  <c r="AA116" i="1"/>
  <c r="AC116" i="1"/>
  <c r="AD116" i="1"/>
  <c r="AE116" i="1"/>
  <c r="AF116" i="1"/>
  <c r="AG116" i="1"/>
  <c r="R117" i="1"/>
  <c r="R118" i="1"/>
  <c r="R119" i="1"/>
  <c r="R121" i="1"/>
  <c r="R122" i="1"/>
  <c r="R116" i="1"/>
  <c r="R114" i="1" l="1"/>
  <c r="F113" i="1" l="1"/>
  <c r="F116" i="1"/>
  <c r="H114" i="1"/>
  <c r="H117" i="1"/>
  <c r="G113" i="1" l="1"/>
  <c r="G118" i="1"/>
  <c r="D117" i="1" l="1"/>
  <c r="E118" i="1" l="1"/>
  <c r="C113" i="1"/>
  <c r="C117" i="1"/>
  <c r="D116" i="1"/>
  <c r="Q112" i="1"/>
  <c r="W107" i="1"/>
  <c r="X107" i="1"/>
  <c r="Y107" i="1"/>
  <c r="U107" i="1"/>
  <c r="M107" i="1"/>
  <c r="AE5" i="1"/>
  <c r="AF5" i="1"/>
  <c r="AG5" i="1"/>
  <c r="AC5" i="1"/>
  <c r="AA5" i="1"/>
  <c r="M5" i="1"/>
  <c r="Q113" i="1"/>
  <c r="Q114" i="1"/>
  <c r="Q115" i="1"/>
  <c r="Q116" i="1"/>
  <c r="Q117" i="1"/>
  <c r="Q118" i="1"/>
  <c r="Q119" i="1"/>
  <c r="Q121" i="1"/>
  <c r="Q122" i="1"/>
  <c r="Q107" i="1"/>
  <c r="Q23" i="1"/>
  <c r="Q5" i="1"/>
  <c r="Q85" i="1" l="1"/>
  <c r="Q86" i="1" s="1"/>
  <c r="Q123" i="1"/>
  <c r="C116" i="1"/>
  <c r="AH22" i="1"/>
  <c r="AL22" i="1" s="1"/>
  <c r="AK114" i="1"/>
  <c r="U114" i="1"/>
  <c r="V114" i="1"/>
  <c r="W114" i="1"/>
  <c r="X114" i="1"/>
  <c r="Y114" i="1"/>
  <c r="AA114" i="1"/>
  <c r="AC114" i="1"/>
  <c r="AD114" i="1"/>
  <c r="AE114" i="1"/>
  <c r="AF114" i="1"/>
  <c r="AG114" i="1"/>
  <c r="T114" i="1"/>
  <c r="P114" i="1"/>
  <c r="E114" i="1"/>
  <c r="F114" i="1"/>
  <c r="G114" i="1"/>
  <c r="I114" i="1"/>
  <c r="J114" i="1"/>
  <c r="K114" i="1"/>
  <c r="L114" i="1"/>
  <c r="M114" i="1"/>
  <c r="D114" i="1"/>
  <c r="C114" i="1"/>
  <c r="S114" i="1"/>
  <c r="AO114" i="1" l="1"/>
  <c r="AP114" i="1"/>
  <c r="AJ23" i="1"/>
  <c r="P23" i="1"/>
  <c r="R23" i="1"/>
  <c r="S23" i="1"/>
  <c r="T23" i="1"/>
  <c r="U23" i="1"/>
  <c r="V23" i="1"/>
  <c r="W23" i="1"/>
  <c r="X23" i="1"/>
  <c r="Y23" i="1"/>
  <c r="Z23" i="1"/>
  <c r="AA23" i="1"/>
  <c r="AC23" i="1"/>
  <c r="AD23" i="1"/>
  <c r="AE23" i="1"/>
  <c r="AF23" i="1"/>
  <c r="AG23" i="1"/>
  <c r="D23" i="1"/>
  <c r="E23" i="1"/>
  <c r="F23" i="1"/>
  <c r="G23" i="1"/>
  <c r="H23" i="1"/>
  <c r="I23" i="1"/>
  <c r="J23" i="1"/>
  <c r="K23" i="1"/>
  <c r="L23" i="1"/>
  <c r="C23" i="1"/>
  <c r="AQ114" i="1" l="1"/>
  <c r="M23" i="1" l="1"/>
  <c r="N101" i="1" l="1"/>
  <c r="N102" i="1"/>
  <c r="N103" i="1"/>
  <c r="N104" i="1"/>
  <c r="N105" i="1"/>
  <c r="N106" i="1"/>
  <c r="N100" i="1"/>
  <c r="N99" i="1"/>
  <c r="N98" i="1"/>
  <c r="N91" i="1"/>
  <c r="N92" i="1"/>
  <c r="N93" i="1"/>
  <c r="N94" i="1"/>
  <c r="N90" i="1"/>
  <c r="N89" i="1"/>
  <c r="M83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4" i="1"/>
  <c r="N75" i="1"/>
  <c r="N76" i="1"/>
  <c r="N77" i="1"/>
  <c r="N78" i="1"/>
  <c r="N79" i="1"/>
  <c r="N80" i="1"/>
  <c r="N81" i="1"/>
  <c r="N82" i="1"/>
  <c r="N51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26" i="1"/>
  <c r="N120" i="1" l="1"/>
  <c r="N116" i="1"/>
  <c r="N8" i="1" l="1"/>
  <c r="AL8" i="1" l="1"/>
  <c r="M112" i="1" l="1"/>
  <c r="M115" i="1"/>
  <c r="M116" i="1"/>
  <c r="M117" i="1"/>
  <c r="M118" i="1"/>
  <c r="M119" i="1"/>
  <c r="M121" i="1"/>
  <c r="M122" i="1"/>
  <c r="AF122" i="1" l="1"/>
  <c r="AF121" i="1"/>
  <c r="AF119" i="1"/>
  <c r="AF118" i="1"/>
  <c r="AF117" i="1"/>
  <c r="AF115" i="1"/>
  <c r="AF113" i="1"/>
  <c r="AF112" i="1"/>
  <c r="AF107" i="1"/>
  <c r="AF85" i="1"/>
  <c r="AF86" i="1" s="1"/>
  <c r="AF123" i="1" l="1"/>
  <c r="AH25" i="1"/>
  <c r="AH83" i="1" s="1"/>
  <c r="AL51" i="1"/>
  <c r="AL63" i="1"/>
  <c r="AG122" i="1"/>
  <c r="AG121" i="1"/>
  <c r="AG119" i="1"/>
  <c r="AG118" i="1"/>
  <c r="AG117" i="1"/>
  <c r="AG115" i="1"/>
  <c r="AG113" i="1"/>
  <c r="AG112" i="1"/>
  <c r="AG107" i="1"/>
  <c r="AH120" i="1" l="1"/>
  <c r="AN120" i="1" s="1"/>
  <c r="AH116" i="1"/>
  <c r="AG123" i="1"/>
  <c r="AG85" i="1"/>
  <c r="AG86" i="1" s="1"/>
  <c r="AL116" i="1" l="1"/>
  <c r="AN116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M113" i="1" l="1"/>
  <c r="M85" i="1"/>
  <c r="M86" i="1" s="1"/>
  <c r="M123" i="1" l="1"/>
  <c r="Y112" i="1"/>
  <c r="Y113" i="1"/>
  <c r="Y115" i="1"/>
  <c r="Y121" i="1"/>
  <c r="Y5" i="1"/>
  <c r="W112" i="1"/>
  <c r="W113" i="1"/>
  <c r="W115" i="1"/>
  <c r="W117" i="1"/>
  <c r="W118" i="1"/>
  <c r="W119" i="1"/>
  <c r="W121" i="1"/>
  <c r="W122" i="1"/>
  <c r="W5" i="1"/>
  <c r="W85" i="1" l="1"/>
  <c r="W86" i="1" s="1"/>
  <c r="Y85" i="1"/>
  <c r="Y86" i="1" s="1"/>
  <c r="Y123" i="1"/>
  <c r="W123" i="1"/>
  <c r="V107" i="1" l="1"/>
  <c r="U112" i="1"/>
  <c r="U113" i="1"/>
  <c r="U115" i="1"/>
  <c r="U117" i="1"/>
  <c r="U118" i="1"/>
  <c r="U119" i="1"/>
  <c r="U121" i="1"/>
  <c r="U122" i="1"/>
  <c r="U5" i="1"/>
  <c r="U85" i="1" l="1"/>
  <c r="U86" i="1" s="1"/>
  <c r="U123" i="1"/>
  <c r="X5" i="1"/>
  <c r="X112" i="1"/>
  <c r="X113" i="1"/>
  <c r="X115" i="1"/>
  <c r="X117" i="1"/>
  <c r="X118" i="1"/>
  <c r="X119" i="1"/>
  <c r="X121" i="1"/>
  <c r="X122" i="1"/>
  <c r="V85" i="1"/>
  <c r="V86" i="1" s="1"/>
  <c r="X85" i="1" l="1"/>
  <c r="X86" i="1" s="1"/>
  <c r="X123" i="1"/>
  <c r="V5" i="1" l="1"/>
  <c r="V113" i="1"/>
  <c r="V115" i="1"/>
  <c r="V117" i="1"/>
  <c r="V118" i="1"/>
  <c r="V119" i="1"/>
  <c r="V121" i="1"/>
  <c r="V122" i="1"/>
  <c r="V112" i="1"/>
  <c r="V123" i="1" l="1"/>
  <c r="AJ122" i="1"/>
  <c r="AE122" i="1"/>
  <c r="AD122" i="1"/>
  <c r="AC122" i="1"/>
  <c r="AA122" i="1"/>
  <c r="T122" i="1"/>
  <c r="S122" i="1"/>
  <c r="P122" i="1"/>
  <c r="AO122" i="1" s="1"/>
  <c r="L122" i="1"/>
  <c r="K122" i="1"/>
  <c r="J122" i="1"/>
  <c r="I122" i="1"/>
  <c r="H122" i="1"/>
  <c r="G122" i="1"/>
  <c r="F122" i="1"/>
  <c r="E122" i="1"/>
  <c r="D122" i="1"/>
  <c r="C122" i="1"/>
  <c r="AJ121" i="1"/>
  <c r="AE121" i="1"/>
  <c r="AD121" i="1"/>
  <c r="AC121" i="1"/>
  <c r="AA121" i="1"/>
  <c r="T121" i="1"/>
  <c r="S121" i="1"/>
  <c r="P121" i="1"/>
  <c r="AO121" i="1" s="1"/>
  <c r="L121" i="1"/>
  <c r="K121" i="1"/>
  <c r="J121" i="1"/>
  <c r="I121" i="1"/>
  <c r="H121" i="1"/>
  <c r="G121" i="1"/>
  <c r="F121" i="1"/>
  <c r="E121" i="1"/>
  <c r="D121" i="1"/>
  <c r="C121" i="1"/>
  <c r="AJ119" i="1"/>
  <c r="AE119" i="1"/>
  <c r="AD119" i="1"/>
  <c r="AC119" i="1"/>
  <c r="AA119" i="1"/>
  <c r="T119" i="1"/>
  <c r="S119" i="1"/>
  <c r="P119" i="1"/>
  <c r="L119" i="1"/>
  <c r="K119" i="1"/>
  <c r="J119" i="1"/>
  <c r="I119" i="1"/>
  <c r="H119" i="1"/>
  <c r="G119" i="1"/>
  <c r="F119" i="1"/>
  <c r="E119" i="1"/>
  <c r="D119" i="1"/>
  <c r="C119" i="1"/>
  <c r="AJ118" i="1"/>
  <c r="AE118" i="1"/>
  <c r="AD118" i="1"/>
  <c r="AC118" i="1"/>
  <c r="AA118" i="1"/>
  <c r="T118" i="1"/>
  <c r="S118" i="1"/>
  <c r="P118" i="1"/>
  <c r="L118" i="1"/>
  <c r="K118" i="1"/>
  <c r="J118" i="1"/>
  <c r="I118" i="1"/>
  <c r="H118" i="1"/>
  <c r="F118" i="1"/>
  <c r="D118" i="1"/>
  <c r="C118" i="1"/>
  <c r="AJ117" i="1"/>
  <c r="AE117" i="1"/>
  <c r="AD117" i="1"/>
  <c r="AC117" i="1"/>
  <c r="AA117" i="1"/>
  <c r="T117" i="1"/>
  <c r="S117" i="1"/>
  <c r="P117" i="1"/>
  <c r="AO117" i="1" s="1"/>
  <c r="L117" i="1"/>
  <c r="K117" i="1"/>
  <c r="J117" i="1"/>
  <c r="I117" i="1"/>
  <c r="G117" i="1"/>
  <c r="F117" i="1"/>
  <c r="E117" i="1"/>
  <c r="P116" i="1"/>
  <c r="AO116" i="1" s="1"/>
  <c r="L116" i="1"/>
  <c r="K116" i="1"/>
  <c r="J116" i="1"/>
  <c r="I116" i="1"/>
  <c r="H116" i="1"/>
  <c r="G116" i="1"/>
  <c r="E116" i="1"/>
  <c r="AJ115" i="1"/>
  <c r="AE115" i="1"/>
  <c r="AD115" i="1"/>
  <c r="AC115" i="1"/>
  <c r="AA115" i="1"/>
  <c r="T115" i="1"/>
  <c r="S115" i="1"/>
  <c r="R115" i="1"/>
  <c r="P115" i="1"/>
  <c r="L115" i="1"/>
  <c r="J115" i="1"/>
  <c r="I115" i="1"/>
  <c r="F115" i="1"/>
  <c r="E115" i="1"/>
  <c r="D115" i="1"/>
  <c r="C115" i="1"/>
  <c r="AE113" i="1"/>
  <c r="AD113" i="1"/>
  <c r="AC113" i="1"/>
  <c r="AA113" i="1"/>
  <c r="T113" i="1"/>
  <c r="S113" i="1"/>
  <c r="R113" i="1"/>
  <c r="P113" i="1"/>
  <c r="L113" i="1"/>
  <c r="K113" i="1"/>
  <c r="J113" i="1"/>
  <c r="I113" i="1"/>
  <c r="H113" i="1"/>
  <c r="E113" i="1"/>
  <c r="D113" i="1"/>
  <c r="AJ112" i="1"/>
  <c r="AH112" i="1"/>
  <c r="AE112" i="1"/>
  <c r="AD112" i="1"/>
  <c r="AC112" i="1"/>
  <c r="AA112" i="1"/>
  <c r="Z112" i="1"/>
  <c r="T112" i="1"/>
  <c r="S112" i="1"/>
  <c r="R112" i="1"/>
  <c r="P112" i="1"/>
  <c r="N112" i="1"/>
  <c r="L112" i="1"/>
  <c r="K112" i="1"/>
  <c r="J112" i="1"/>
  <c r="H112" i="1"/>
  <c r="G112" i="1"/>
  <c r="F112" i="1"/>
  <c r="E112" i="1"/>
  <c r="D112" i="1"/>
  <c r="C112" i="1"/>
  <c r="AJ107" i="1"/>
  <c r="AE107" i="1"/>
  <c r="AD107" i="1"/>
  <c r="AC107" i="1"/>
  <c r="AA107" i="1"/>
  <c r="Z107" i="1"/>
  <c r="T107" i="1"/>
  <c r="S107" i="1"/>
  <c r="R107" i="1"/>
  <c r="P107" i="1"/>
  <c r="L107" i="1"/>
  <c r="K107" i="1"/>
  <c r="J107" i="1"/>
  <c r="I107" i="1"/>
  <c r="H107" i="1"/>
  <c r="G107" i="1"/>
  <c r="F107" i="1"/>
  <c r="E107" i="1"/>
  <c r="D107" i="1"/>
  <c r="C107" i="1"/>
  <c r="AH106" i="1"/>
  <c r="AH105" i="1"/>
  <c r="AH104" i="1"/>
  <c r="AH103" i="1"/>
  <c r="AH102" i="1"/>
  <c r="AH101" i="1"/>
  <c r="AH99" i="1"/>
  <c r="AH98" i="1"/>
  <c r="AH97" i="1"/>
  <c r="N97" i="1"/>
  <c r="AH100" i="1"/>
  <c r="AH96" i="1"/>
  <c r="N96" i="1"/>
  <c r="AH95" i="1"/>
  <c r="N95" i="1"/>
  <c r="AH94" i="1"/>
  <c r="AH93" i="1"/>
  <c r="AH92" i="1"/>
  <c r="AH91" i="1"/>
  <c r="AH90" i="1"/>
  <c r="AH89" i="1"/>
  <c r="AJ83" i="1"/>
  <c r="L83" i="1"/>
  <c r="J83" i="1"/>
  <c r="I83" i="1"/>
  <c r="F83" i="1"/>
  <c r="E83" i="1"/>
  <c r="D83" i="1"/>
  <c r="C83" i="1"/>
  <c r="AH121" i="1"/>
  <c r="N121" i="1"/>
  <c r="N119" i="1"/>
  <c r="G115" i="1"/>
  <c r="N25" i="1"/>
  <c r="AH21" i="1"/>
  <c r="AL21" i="1" s="1"/>
  <c r="AH20" i="1"/>
  <c r="AL20" i="1" s="1"/>
  <c r="AH19" i="1"/>
  <c r="AL19" i="1" s="1"/>
  <c r="AH18" i="1"/>
  <c r="AL18" i="1" s="1"/>
  <c r="AH17" i="1"/>
  <c r="AL17" i="1" s="1"/>
  <c r="AH16" i="1"/>
  <c r="AL16" i="1" s="1"/>
  <c r="AH15" i="1"/>
  <c r="AL15" i="1" s="1"/>
  <c r="AH13" i="1"/>
  <c r="AL13" i="1" s="1"/>
  <c r="AH12" i="1"/>
  <c r="AH11" i="1"/>
  <c r="AL11" i="1" s="1"/>
  <c r="AH10" i="1"/>
  <c r="AL10" i="1" s="1"/>
  <c r="AH9" i="1"/>
  <c r="AJ5" i="1"/>
  <c r="AD5" i="1"/>
  <c r="Z5" i="1"/>
  <c r="T5" i="1"/>
  <c r="S5" i="1"/>
  <c r="R5" i="1"/>
  <c r="P5" i="1"/>
  <c r="L5" i="1"/>
  <c r="K5" i="1"/>
  <c r="J5" i="1"/>
  <c r="I5" i="1"/>
  <c r="H5" i="1"/>
  <c r="G5" i="1"/>
  <c r="F5" i="1"/>
  <c r="E5" i="1"/>
  <c r="D5" i="1"/>
  <c r="C5" i="1"/>
  <c r="AN121" i="1" l="1"/>
  <c r="AO118" i="1"/>
  <c r="AO119" i="1"/>
  <c r="AO115" i="1"/>
  <c r="AO113" i="1"/>
  <c r="AJ123" i="1"/>
  <c r="AL9" i="1"/>
  <c r="AH113" i="1"/>
  <c r="AL12" i="1"/>
  <c r="AP113" i="1"/>
  <c r="AP117" i="1"/>
  <c r="AP122" i="1"/>
  <c r="AP119" i="1"/>
  <c r="AP121" i="1"/>
  <c r="AP118" i="1"/>
  <c r="AP116" i="1"/>
  <c r="AP120" i="1"/>
  <c r="AP115" i="1"/>
  <c r="AL89" i="1"/>
  <c r="AL93" i="1"/>
  <c r="AL101" i="1"/>
  <c r="AL59" i="1"/>
  <c r="AL91" i="1"/>
  <c r="AL81" i="1"/>
  <c r="AL105" i="1"/>
  <c r="AL97" i="1"/>
  <c r="AL102" i="1"/>
  <c r="AL106" i="1"/>
  <c r="AL90" i="1"/>
  <c r="AL94" i="1"/>
  <c r="AD123" i="1"/>
  <c r="AL79" i="1"/>
  <c r="AL67" i="1"/>
  <c r="AL76" i="1"/>
  <c r="AL29" i="1"/>
  <c r="AL28" i="1"/>
  <c r="AL36" i="1"/>
  <c r="AL50" i="1"/>
  <c r="AL52" i="1"/>
  <c r="AL2" i="1"/>
  <c r="AL40" i="1"/>
  <c r="AL46" i="1"/>
  <c r="AL43" i="1"/>
  <c r="AL103" i="1"/>
  <c r="D85" i="1"/>
  <c r="D86" i="1" s="1"/>
  <c r="AL80" i="1"/>
  <c r="AD85" i="1"/>
  <c r="AD86" i="1" s="1"/>
  <c r="AL65" i="1"/>
  <c r="AL41" i="1"/>
  <c r="AL58" i="1"/>
  <c r="AL78" i="1"/>
  <c r="AL82" i="1"/>
  <c r="D123" i="1"/>
  <c r="AL31" i="1"/>
  <c r="AL34" i="1"/>
  <c r="AL42" i="1"/>
  <c r="AL55" i="1"/>
  <c r="AL66" i="1"/>
  <c r="AJ85" i="1"/>
  <c r="AJ86" i="1" s="1"/>
  <c r="K83" i="1"/>
  <c r="K85" i="1" s="1"/>
  <c r="K86" i="1" s="1"/>
  <c r="AL62" i="1"/>
  <c r="AL69" i="1"/>
  <c r="AL70" i="1"/>
  <c r="J85" i="1"/>
  <c r="J86" i="1" s="1"/>
  <c r="F85" i="1"/>
  <c r="F86" i="1" s="1"/>
  <c r="AL26" i="1"/>
  <c r="AL44" i="1"/>
  <c r="AL48" i="1"/>
  <c r="AL71" i="1"/>
  <c r="N107" i="1"/>
  <c r="AH118" i="1"/>
  <c r="C85" i="1"/>
  <c r="C86" i="1" s="1"/>
  <c r="AA85" i="1"/>
  <c r="AA86" i="1" s="1"/>
  <c r="N5" i="1"/>
  <c r="AL3" i="1"/>
  <c r="AL30" i="1"/>
  <c r="AL45" i="1"/>
  <c r="AL49" i="1"/>
  <c r="AL53" i="1"/>
  <c r="AL57" i="1"/>
  <c r="AL68" i="1"/>
  <c r="R85" i="1"/>
  <c r="R86" i="1" s="1"/>
  <c r="T85" i="1"/>
  <c r="T86" i="1" s="1"/>
  <c r="AL38" i="1"/>
  <c r="AL61" i="1"/>
  <c r="AL77" i="1"/>
  <c r="E85" i="1"/>
  <c r="E86" i="1" s="1"/>
  <c r="AL98" i="1"/>
  <c r="I123" i="1"/>
  <c r="P123" i="1"/>
  <c r="AE85" i="1"/>
  <c r="AE86" i="1" s="1"/>
  <c r="AL33" i="1"/>
  <c r="AL54" i="1"/>
  <c r="J123" i="1"/>
  <c r="Z123" i="1"/>
  <c r="H115" i="1"/>
  <c r="N122" i="1"/>
  <c r="AL99" i="1"/>
  <c r="AH122" i="1"/>
  <c r="AH115" i="1"/>
  <c r="AL39" i="1"/>
  <c r="AL60" i="1"/>
  <c r="AL75" i="1"/>
  <c r="G83" i="1"/>
  <c r="G85" i="1" s="1"/>
  <c r="G86" i="1" s="1"/>
  <c r="AL95" i="1"/>
  <c r="H83" i="1"/>
  <c r="P85" i="1"/>
  <c r="P86" i="1" s="1"/>
  <c r="AH107" i="1"/>
  <c r="N113" i="1"/>
  <c r="K115" i="1"/>
  <c r="AL35" i="1"/>
  <c r="AL56" i="1"/>
  <c r="I85" i="1"/>
  <c r="I86" i="1" s="1"/>
  <c r="Z85" i="1"/>
  <c r="Z86" i="1" s="1"/>
  <c r="AL96" i="1"/>
  <c r="C123" i="1"/>
  <c r="AE123" i="1"/>
  <c r="R123" i="1"/>
  <c r="AA123" i="1"/>
  <c r="S85" i="1"/>
  <c r="S86" i="1" s="1"/>
  <c r="E123" i="1"/>
  <c r="S123" i="1"/>
  <c r="AC123" i="1"/>
  <c r="AL4" i="1"/>
  <c r="AH23" i="1"/>
  <c r="AH117" i="1"/>
  <c r="AN117" i="1" s="1"/>
  <c r="AL100" i="1"/>
  <c r="F123" i="1"/>
  <c r="AL27" i="1"/>
  <c r="AL32" i="1"/>
  <c r="AL37" i="1"/>
  <c r="AL47" i="1"/>
  <c r="AL72" i="1"/>
  <c r="AL92" i="1"/>
  <c r="AL104" i="1"/>
  <c r="T123" i="1"/>
  <c r="L85" i="1"/>
  <c r="L86" i="1" s="1"/>
  <c r="N114" i="1"/>
  <c r="L123" i="1"/>
  <c r="G123" i="1"/>
  <c r="AL121" i="1"/>
  <c r="AH5" i="1"/>
  <c r="N117" i="1"/>
  <c r="N118" i="1"/>
  <c r="AL25" i="1"/>
  <c r="AH119" i="1"/>
  <c r="AN119" i="1" s="1"/>
  <c r="N23" i="1"/>
  <c r="AL74" i="1"/>
  <c r="AN113" i="1" l="1"/>
  <c r="AN122" i="1"/>
  <c r="AN118" i="1"/>
  <c r="AQ117" i="1"/>
  <c r="AQ116" i="1"/>
  <c r="AQ115" i="1"/>
  <c r="AQ118" i="1"/>
  <c r="AQ120" i="1"/>
  <c r="AQ119" i="1"/>
  <c r="AQ113" i="1"/>
  <c r="AQ121" i="1"/>
  <c r="AQ122" i="1"/>
  <c r="AH114" i="1"/>
  <c r="AH123" i="1" s="1"/>
  <c r="AL14" i="1"/>
  <c r="AL114" i="1" s="1"/>
  <c r="AP124" i="1"/>
  <c r="K123" i="1"/>
  <c r="H123" i="1"/>
  <c r="H85" i="1"/>
  <c r="H86" i="1" s="1"/>
  <c r="AO123" i="1"/>
  <c r="AR121" i="1"/>
  <c r="AR116" i="1"/>
  <c r="AC85" i="1"/>
  <c r="AC86" i="1" s="1"/>
  <c r="AL122" i="1"/>
  <c r="AJ109" i="1"/>
  <c r="AL5" i="1"/>
  <c r="AL107" i="1"/>
  <c r="N83" i="1"/>
  <c r="N85" i="1" s="1"/>
  <c r="N86" i="1" s="1"/>
  <c r="N115" i="1"/>
  <c r="AL64" i="1"/>
  <c r="AL83" i="1" s="1"/>
  <c r="AL113" i="1"/>
  <c r="AL118" i="1"/>
  <c r="AL117" i="1"/>
  <c r="AL120" i="1"/>
  <c r="AL119" i="1"/>
  <c r="AN115" i="1" l="1"/>
  <c r="AN114" i="1"/>
  <c r="AR114" i="1" s="1"/>
  <c r="AR117" i="1"/>
  <c r="AQ123" i="1"/>
  <c r="AL23" i="1"/>
  <c r="AL85" i="1" s="1"/>
  <c r="AL86" i="1" s="1"/>
  <c r="AR122" i="1"/>
  <c r="AP123" i="1"/>
  <c r="AR119" i="1"/>
  <c r="AR120" i="1"/>
  <c r="AR118" i="1"/>
  <c r="AR113" i="1"/>
  <c r="AL115" i="1"/>
  <c r="AL123" i="1" s="1"/>
  <c r="AH85" i="1"/>
  <c r="AH86" i="1" s="1"/>
  <c r="N123" i="1"/>
  <c r="N109" i="1"/>
  <c r="AR115" i="1" l="1"/>
  <c r="AN123" i="1"/>
  <c r="AR123" i="1"/>
  <c r="AH109" i="1"/>
  <c r="AL109" i="1"/>
  <c r="AL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Dawn Jones</author>
  </authors>
  <commentList>
    <comment ref="Q35" authorId="0" shapeId="0" xr:uid="{9941693F-C3DE-465B-B01C-C448A4619A38}">
      <text>
        <r>
          <rPr>
            <b/>
            <sz val="9"/>
            <color indexed="81"/>
            <rFont val="Tahoma"/>
            <family val="2"/>
          </rPr>
          <t>Dawn Jones:</t>
        </r>
        <r>
          <rPr>
            <sz val="9"/>
            <color indexed="81"/>
            <rFont val="Tahoma"/>
            <family val="2"/>
          </rPr>
          <t xml:space="preserve">
21.96% of Spare Labs</t>
        </r>
      </text>
    </comment>
  </commentList>
</comments>
</file>

<file path=xl/sharedStrings.xml><?xml version="1.0" encoding="utf-8"?>
<sst xmlns="http://schemas.openxmlformats.org/spreadsheetml/2006/main" count="173" uniqueCount="162">
  <si>
    <t>Account
Number</t>
  </si>
  <si>
    <t>Account Description</t>
  </si>
  <si>
    <t>Passenger Revenue (Farebox)</t>
  </si>
  <si>
    <t>Passenger Revenue (VIA Farebox)</t>
  </si>
  <si>
    <t>Contract Revenue</t>
  </si>
  <si>
    <t>TOTAL OPERATING REVENUES</t>
  </si>
  <si>
    <t>Operating Expenses</t>
  </si>
  <si>
    <t>Salary &amp; Wages - Regular</t>
  </si>
  <si>
    <t>Salary &amp; Wages - Overtime</t>
  </si>
  <si>
    <t>Training</t>
  </si>
  <si>
    <t>Paid Time Off</t>
  </si>
  <si>
    <t>ER Medicare &amp; Social Security</t>
  </si>
  <si>
    <t>ER Match - Retirement</t>
  </si>
  <si>
    <t>Health Insurance</t>
  </si>
  <si>
    <t>SUTA</t>
  </si>
  <si>
    <t>FUTA</t>
  </si>
  <si>
    <t>Life &amp; Disability Insurance</t>
  </si>
  <si>
    <t>Vision</t>
  </si>
  <si>
    <t>Vehicle Allowance</t>
  </si>
  <si>
    <t>Cell Phone Allowance</t>
  </si>
  <si>
    <t>Dental</t>
  </si>
  <si>
    <t>TOTAL SALARY &amp; BENEFITS</t>
  </si>
  <si>
    <t>Management Services</t>
  </si>
  <si>
    <t>Advertising</t>
  </si>
  <si>
    <t>Towing</t>
  </si>
  <si>
    <t>Uniforms</t>
  </si>
  <si>
    <t>Service Fees</t>
  </si>
  <si>
    <t>Credit Card Clearing Fees</t>
  </si>
  <si>
    <t>Professional Services</t>
  </si>
  <si>
    <t>General Services</t>
  </si>
  <si>
    <t>Printing</t>
  </si>
  <si>
    <t>Community Involvement</t>
  </si>
  <si>
    <t>Computer &amp; Software Maintenance</t>
  </si>
  <si>
    <t>Legal Fees</t>
  </si>
  <si>
    <t>3rd Party Maintenance</t>
  </si>
  <si>
    <t>Passenger Amenities Maintenance</t>
  </si>
  <si>
    <t>Facilities Maintenance</t>
  </si>
  <si>
    <t>Fuel</t>
  </si>
  <si>
    <t>Small Tools, Safety &amp; Supplies</t>
  </si>
  <si>
    <t>Promotional Supplies</t>
  </si>
  <si>
    <t>Office Supplies</t>
  </si>
  <si>
    <t>Reference Materials &amp; Books</t>
  </si>
  <si>
    <t>Furniture</t>
  </si>
  <si>
    <t>Computer &amp; Software Supplies</t>
  </si>
  <si>
    <t>Postage</t>
  </si>
  <si>
    <t>Tires</t>
  </si>
  <si>
    <t>Parts</t>
  </si>
  <si>
    <t>Fluids</t>
  </si>
  <si>
    <t>Data &amp; Phone Circuits</t>
  </si>
  <si>
    <t>Water</t>
  </si>
  <si>
    <t>Electricity</t>
  </si>
  <si>
    <t>Other Communications</t>
  </si>
  <si>
    <t>General Liability Insurance</t>
  </si>
  <si>
    <t>Property Damage Insurance</t>
  </si>
  <si>
    <t>Vehicle Insurance</t>
  </si>
  <si>
    <t>Crime Liability Insurance</t>
  </si>
  <si>
    <t>Errors &amp; Omission Liability</t>
  </si>
  <si>
    <t>Workers Compensation Insurance</t>
  </si>
  <si>
    <t>Auto Liability</t>
  </si>
  <si>
    <t>Pollution Liability Coverage</t>
  </si>
  <si>
    <t>Purchased Transportation</t>
  </si>
  <si>
    <t>Dues &amp; Subscriptions</t>
  </si>
  <si>
    <t>Registration Fees</t>
  </si>
  <si>
    <t>Travel</t>
  </si>
  <si>
    <t>Mileage Reimbursement</t>
  </si>
  <si>
    <t>Meals - Non Travel</t>
  </si>
  <si>
    <t>Contingency</t>
  </si>
  <si>
    <t>Other Miscellaneous</t>
  </si>
  <si>
    <t>Training &amp; Development</t>
  </si>
  <si>
    <t>Operating Leases</t>
  </si>
  <si>
    <t>Depreciation - Facilities</t>
  </si>
  <si>
    <t>Depreciation - Land Improvements</t>
  </si>
  <si>
    <t>Depreciation - Leasehold Improve</t>
  </si>
  <si>
    <t>Depreciation - FF&amp;E</t>
  </si>
  <si>
    <t>Depreciation - Computer &amp; Software</t>
  </si>
  <si>
    <t>Depreciation - Vehicles</t>
  </si>
  <si>
    <t>Depreciation - Rail Assets</t>
  </si>
  <si>
    <t>Depreciation - Rail Assets ROW</t>
  </si>
  <si>
    <t>TOTAL OPERATING (LESS SALARY &amp; BENEFITS)</t>
  </si>
  <si>
    <t>Non-Operating Revenue (Expense)</t>
  </si>
  <si>
    <t>Investment Income</t>
  </si>
  <si>
    <t>Fare Evasion Fee</t>
  </si>
  <si>
    <t>LEASE/RENTAL INCOME</t>
  </si>
  <si>
    <t>Misc Revenue</t>
  </si>
  <si>
    <t>Refunds &amp; Reimbursements</t>
  </si>
  <si>
    <t>2008 Refunded Prepay Penalty</t>
  </si>
  <si>
    <t>2009 Series Bonds Interest Exp</t>
  </si>
  <si>
    <t>2009 Cost of Debt Issuance Expense</t>
  </si>
  <si>
    <t>2021 Series Bond Interest Exp</t>
  </si>
  <si>
    <t>2011 Series CO Cost of Issue</t>
  </si>
  <si>
    <t>2020 Series Cost of Debt Issue</t>
  </si>
  <si>
    <t>Sales Tax Revenue</t>
  </si>
  <si>
    <t>Federal Operating Grant</t>
  </si>
  <si>
    <t>Federal Capital Grant</t>
  </si>
  <si>
    <t>State Operating Grant</t>
  </si>
  <si>
    <t>State Capital Grant</t>
  </si>
  <si>
    <t>TOTAL NON-OPERATING REVENUES / (EXPENSES)</t>
  </si>
  <si>
    <t>NET INCOME</t>
  </si>
  <si>
    <t>Net Income (Less Depreciation)</t>
  </si>
  <si>
    <t>GRAND TOTAL</t>
  </si>
  <si>
    <t>Salary &amp; Wages</t>
  </si>
  <si>
    <t>Benefits</t>
  </si>
  <si>
    <t>Outsourced Services &amp; Charges</t>
  </si>
  <si>
    <t>Materials &amp; Supplies</t>
  </si>
  <si>
    <t>Utilities</t>
  </si>
  <si>
    <t>Insurance</t>
  </si>
  <si>
    <t>Employee Development</t>
  </si>
  <si>
    <t>Leases</t>
  </si>
  <si>
    <t>Depreciation</t>
  </si>
  <si>
    <t>TOTAL</t>
  </si>
  <si>
    <t>Safety &amp; Compliance</t>
  </si>
  <si>
    <t>50301-50318</t>
  </si>
  <si>
    <t>50410-50457</t>
  </si>
  <si>
    <t>50110-50120</t>
  </si>
  <si>
    <t>50130-50265</t>
  </si>
  <si>
    <t>50515-50530</t>
  </si>
  <si>
    <t>50605-50640</t>
  </si>
  <si>
    <t>51310-51340</t>
  </si>
  <si>
    <t>Voluntary Life Insurance</t>
  </si>
  <si>
    <t>FY 2025
100
CEO</t>
  </si>
  <si>
    <t>FY 2025
105
Administration</t>
  </si>
  <si>
    <t>FY 2025
110
Board</t>
  </si>
  <si>
    <t>FY 2025
120
Finance</t>
  </si>
  <si>
    <t>FY 2025
130
Planning</t>
  </si>
  <si>
    <t>FY 2025
140
Marketing Comm</t>
  </si>
  <si>
    <t>FY 2025
170
Human Resources</t>
  </si>
  <si>
    <t>FY 2025
180
Innovation &amp; Technology</t>
  </si>
  <si>
    <t>TOTAL
FY 2025
G&amp;A</t>
  </si>
  <si>
    <t>FY 2025
240
MaaS</t>
  </si>
  <si>
    <t>FY 2025
500
Bus Admin</t>
  </si>
  <si>
    <t>FY 2025
538
GoZone - General</t>
  </si>
  <si>
    <t>FY 2025
547
DR-DO</t>
  </si>
  <si>
    <t>FY 2025
548
FR-DO</t>
  </si>
  <si>
    <t>FY 2025
570
Customer Service</t>
  </si>
  <si>
    <t>FY 2025
590
Maintenance</t>
  </si>
  <si>
    <t>TOTAL 
FY 2025
Rail 
Operations 620</t>
  </si>
  <si>
    <t>TOTAL 
FY 2025 
Proposed
Budget</t>
  </si>
  <si>
    <t>TOTAL
FY 2025
DCTA ONLY
BUDGET</t>
  </si>
  <si>
    <t>TOTAL
FY 2025
DCTA Bus</t>
  </si>
  <si>
    <t>TOTAL 
FY 2025
Bus Services</t>
  </si>
  <si>
    <t>FY 2025 
250
CCR</t>
  </si>
  <si>
    <t>FY 2025
599
Non-Deptl</t>
  </si>
  <si>
    <t>TOTAL
FY 2025
Bus
Services</t>
  </si>
  <si>
    <t>TOTAL FY 2025 BUDGET
(DCTA Bus + Bus Operations)</t>
  </si>
  <si>
    <t>2020 Series Bond Interest Expense</t>
  </si>
  <si>
    <t>FY 2025          900
Non-Deptl</t>
  </si>
  <si>
    <t>Travel - Recruitment</t>
  </si>
  <si>
    <t>50910-50950</t>
  </si>
  <si>
    <t>FY 2025
190  Procurement &amp; Compliance</t>
  </si>
  <si>
    <t>TOTAL FY25 OPERATING EXPENSES</t>
  </si>
  <si>
    <t>Total FY25 Operating (Less Depreciation)</t>
  </si>
  <si>
    <t>FY 2025
700
Combined with 500</t>
  </si>
  <si>
    <t>FY 2025
505
Moved to 500 &amp; 548</t>
  </si>
  <si>
    <t>FY 2025
747
Moved to 547</t>
  </si>
  <si>
    <t>FY 2025
748
Moved to 548</t>
  </si>
  <si>
    <t>FY 2025
770
Moved to 570</t>
  </si>
  <si>
    <t>FY 2025
580
S&amp;D 
(NEW)</t>
  </si>
  <si>
    <t>FY 2025
780
Moved to 580</t>
  </si>
  <si>
    <t>FY 2025
790
Moved to 590</t>
  </si>
  <si>
    <t>FY 2025
799
Moved to 599</t>
  </si>
  <si>
    <t>TOTAL
FY 2025
Bus Operations (All Combined with DCTA Bus)</t>
  </si>
  <si>
    <t>FY 2025
150
Moved to 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</si>
</sst>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genda"/>
    </font>
    <font>
      <b/>
      <sz val="9"/>
      <color theme="0"/>
      <name val="Agenda"/>
    </font>
    <font>
      <sz val="10"/>
      <color theme="1"/>
      <name val="Agenda"/>
    </font>
    <font>
      <i/>
      <sz val="10"/>
      <color theme="1"/>
      <name val="Agenda"/>
    </font>
    <font>
      <b/>
      <sz val="10"/>
      <color theme="1"/>
      <name val="Agenda"/>
    </font>
    <font>
      <u/>
      <sz val="10"/>
      <color theme="1"/>
      <name val="Agenda"/>
    </font>
    <font>
      <sz val="9"/>
      <color theme="1"/>
      <name val="Agenda"/>
    </font>
    <font>
      <sz val="9"/>
      <name val="Agenda"/>
    </font>
    <font>
      <b/>
      <i/>
      <sz val="10"/>
      <color theme="1"/>
      <name val="Agenda"/>
    </font>
    <font>
      <sz val="10"/>
      <color theme="0"/>
      <name val="Agenda"/>
    </font>
    <font>
      <sz val="22"/>
      <color theme="1"/>
      <name val="Agenda"/>
    </font>
    <font>
      <u val="singleAccounting"/>
      <sz val="10"/>
      <color theme="1"/>
      <name val="Agenda"/>
    </font>
    <font>
      <sz val="10"/>
      <color rgb="FF0070C0"/>
      <name val="Agenda"/>
    </font>
    <font>
      <sz val="10"/>
      <name val="Agend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genda"/>
    </font>
    <font>
      <b/>
      <sz val="9"/>
      <color theme="1"/>
      <name val="Agenda"/>
    </font>
    <font>
      <b/>
      <sz val="12"/>
      <color theme="0"/>
      <name val="Agenda"/>
    </font>
    <font>
      <sz val="10"/>
      <name val="Arial"/>
      <family val="2"/>
    </font>
    <font>
      <i/>
      <sz val="9"/>
      <name val="Agenda"/>
    </font>
    <font>
      <i/>
      <sz val="10"/>
      <name val="Agenda"/>
    </font>
    <font>
      <sz val="10"/>
      <color rgb="FFFF0000"/>
      <name val="Agenda"/>
    </font>
    <font>
      <b/>
      <sz val="9"/>
      <color rgb="FFFF0000"/>
      <name val="Agenda"/>
    </font>
  </fonts>
  <fills count="12">
    <fill>
      <patternFill patternType="none"/>
    </fill>
    <fill>
      <patternFill patternType="gray125"/>
    </fill>
    <fill>
      <patternFill patternType="solid">
        <fgColor rgb="FF1E384B"/>
        <bgColor indexed="64"/>
      </patternFill>
    </fill>
    <fill>
      <patternFill patternType="solid">
        <fgColor rgb="FFD9E8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2" borderId="0" applyNumberFormat="0" applyProtection="0">
      <alignment horizontal="center" vertical="center"/>
    </xf>
    <xf numFmtId="0" fontId="1" fillId="0" borderId="0"/>
    <xf numFmtId="0" fontId="3" fillId="2" borderId="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9" fillId="0" borderId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>
      <alignment vertical="center"/>
    </xf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2" fontId="4" fillId="0" borderId="0" xfId="1" applyNumberFormat="1" applyFont="1"/>
    <xf numFmtId="42" fontId="4" fillId="0" borderId="0" xfId="1" applyNumberFormat="1" applyFont="1" applyFill="1"/>
    <xf numFmtId="42" fontId="4" fillId="0" borderId="0" xfId="0" applyNumberFormat="1" applyFont="1"/>
    <xf numFmtId="164" fontId="4" fillId="0" borderId="0" xfId="0" applyNumberFormat="1" applyFont="1"/>
    <xf numFmtId="0" fontId="5" fillId="0" borderId="0" xfId="0" applyFont="1"/>
    <xf numFmtId="42" fontId="4" fillId="0" borderId="0" xfId="1" applyNumberFormat="1" applyFont="1" applyBorder="1"/>
    <xf numFmtId="0" fontId="2" fillId="2" borderId="0" xfId="0" applyFont="1" applyFill="1" applyAlignment="1">
      <alignment horizontal="left"/>
    </xf>
    <xf numFmtId="42" fontId="2" fillId="2" borderId="0" xfId="1" applyNumberFormat="1" applyFont="1" applyFill="1" applyAlignment="1">
      <alignment horizontal="center"/>
    </xf>
    <xf numFmtId="42" fontId="2" fillId="0" borderId="0" xfId="1" applyNumberFormat="1" applyFont="1" applyAlignment="1">
      <alignment horizontal="center"/>
    </xf>
    <xf numFmtId="42" fontId="2" fillId="2" borderId="0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4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0" xfId="2" applyNumberFormat="1" applyFont="1"/>
    <xf numFmtId="0" fontId="10" fillId="0" borderId="0" xfId="0" applyFont="1" applyAlignment="1">
      <alignment horizontal="center" wrapText="1"/>
    </xf>
    <xf numFmtId="42" fontId="10" fillId="0" borderId="0" xfId="1" applyNumberFormat="1" applyFont="1"/>
    <xf numFmtId="164" fontId="10" fillId="0" borderId="0" xfId="1" applyNumberFormat="1" applyFont="1"/>
    <xf numFmtId="10" fontId="4" fillId="0" borderId="0" xfId="0" applyNumberFormat="1" applyFont="1"/>
    <xf numFmtId="0" fontId="10" fillId="0" borderId="0" xfId="0" applyFont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42" fontId="4" fillId="4" borderId="0" xfId="1" applyNumberFormat="1" applyFont="1" applyFill="1"/>
    <xf numFmtId="42" fontId="4" fillId="3" borderId="0" xfId="1" applyNumberFormat="1" applyFont="1" applyFill="1"/>
    <xf numFmtId="164" fontId="4" fillId="0" borderId="0" xfId="1" applyNumberFormat="1" applyFont="1"/>
    <xf numFmtId="9" fontId="4" fillId="0" borderId="0" xfId="0" applyNumberFormat="1" applyFont="1"/>
    <xf numFmtId="164" fontId="4" fillId="0" borderId="0" xfId="1" applyNumberFormat="1" applyFont="1" applyFill="1"/>
    <xf numFmtId="42" fontId="11" fillId="2" borderId="0" xfId="1" applyNumberFormat="1" applyFont="1" applyFill="1"/>
    <xf numFmtId="42" fontId="11" fillId="0" borderId="0" xfId="1" applyNumberFormat="1" applyFont="1"/>
    <xf numFmtId="164" fontId="11" fillId="0" borderId="0" xfId="1" applyNumberFormat="1" applyFont="1"/>
    <xf numFmtId="0" fontId="4" fillId="0" borderId="0" xfId="0" applyFont="1" applyAlignment="1">
      <alignment horizontal="center" vertical="center"/>
    </xf>
    <xf numFmtId="42" fontId="4" fillId="0" borderId="0" xfId="1" applyNumberFormat="1" applyFont="1" applyAlignment="1">
      <alignment horizontal="right"/>
    </xf>
    <xf numFmtId="42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42" fontId="4" fillId="5" borderId="0" xfId="1" applyNumberFormat="1" applyFont="1" applyFill="1"/>
    <xf numFmtId="164" fontId="4" fillId="0" borderId="0" xfId="1" applyNumberFormat="1" applyFont="1" applyBorder="1"/>
    <xf numFmtId="0" fontId="1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wrapText="1"/>
    </xf>
    <xf numFmtId="42" fontId="14" fillId="0" borderId="0" xfId="1" applyNumberFormat="1" applyFont="1"/>
    <xf numFmtId="42" fontId="14" fillId="0" borderId="0" xfId="1" applyNumberFormat="1" applyFont="1" applyFill="1"/>
    <xf numFmtId="42" fontId="15" fillId="0" borderId="0" xfId="1" applyNumberFormat="1" applyFont="1" applyFill="1"/>
    <xf numFmtId="42" fontId="15" fillId="0" borderId="0" xfId="0" applyNumberFormat="1" applyFont="1"/>
    <xf numFmtId="164" fontId="15" fillId="0" borderId="0" xfId="0" applyNumberFormat="1" applyFont="1"/>
    <xf numFmtId="42" fontId="2" fillId="2" borderId="0" xfId="1" applyNumberFormat="1" applyFont="1" applyFill="1"/>
    <xf numFmtId="42" fontId="2" fillId="0" borderId="0" xfId="1" applyNumberFormat="1" applyFont="1"/>
    <xf numFmtId="164" fontId="2" fillId="0" borderId="0" xfId="1" applyNumberFormat="1" applyFont="1"/>
    <xf numFmtId="0" fontId="6" fillId="0" borderId="0" xfId="0" applyFont="1"/>
    <xf numFmtId="42" fontId="15" fillId="0" borderId="0" xfId="1" applyNumberFormat="1" applyFont="1"/>
    <xf numFmtId="42" fontId="15" fillId="0" borderId="0" xfId="1" applyNumberFormat="1" applyFont="1" applyFill="1" applyBorder="1"/>
    <xf numFmtId="42" fontId="15" fillId="0" borderId="1" xfId="1" applyNumberFormat="1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42" fontId="2" fillId="2" borderId="0" xfId="0" applyNumberFormat="1" applyFont="1" applyFill="1"/>
    <xf numFmtId="164" fontId="2" fillId="0" borderId="0" xfId="0" applyNumberFormat="1" applyFont="1"/>
    <xf numFmtId="44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42" fontId="15" fillId="0" borderId="1" xfId="0" applyNumberFormat="1" applyFont="1" applyBorder="1"/>
    <xf numFmtId="0" fontId="4" fillId="3" borderId="0" xfId="0" applyFont="1" applyFill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42" fontId="4" fillId="0" borderId="3" xfId="1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4" fillId="0" borderId="4" xfId="0" applyNumberFormat="1" applyFont="1" applyBorder="1"/>
    <xf numFmtId="42" fontId="4" fillId="0" borderId="4" xfId="0" applyNumberFormat="1" applyFont="1" applyBorder="1"/>
    <xf numFmtId="164" fontId="4" fillId="5" borderId="5" xfId="1" applyNumberFormat="1" applyFont="1" applyFill="1" applyBorder="1"/>
    <xf numFmtId="164" fontId="4" fillId="5" borderId="0" xfId="0" applyNumberFormat="1" applyFont="1" applyFill="1"/>
    <xf numFmtId="164" fontId="4" fillId="5" borderId="5" xfId="0" applyNumberFormat="1" applyFont="1" applyFill="1" applyBorder="1"/>
    <xf numFmtId="42" fontId="4" fillId="5" borderId="5" xfId="0" applyNumberFormat="1" applyFont="1" applyFill="1" applyBorder="1"/>
    <xf numFmtId="7" fontId="15" fillId="0" borderId="0" xfId="1" applyNumberFormat="1" applyFont="1" applyFill="1"/>
    <xf numFmtId="5" fontId="15" fillId="0" borderId="0" xfId="1" applyNumberFormat="1" applyFont="1" applyFill="1"/>
    <xf numFmtId="42" fontId="15" fillId="0" borderId="1" xfId="1" applyNumberFormat="1" applyFont="1" applyFill="1" applyBorder="1"/>
    <xf numFmtId="164" fontId="9" fillId="0" borderId="0" xfId="1" applyNumberFormat="1" applyFont="1"/>
    <xf numFmtId="0" fontId="9" fillId="0" borderId="0" xfId="0" applyFont="1" applyAlignment="1">
      <alignment horizontal="center"/>
    </xf>
    <xf numFmtId="0" fontId="15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164" fontId="9" fillId="0" borderId="0" xfId="0" applyNumberFormat="1" applyFont="1"/>
    <xf numFmtId="0" fontId="23" fillId="0" borderId="0" xfId="0" applyFont="1" applyAlignment="1">
      <alignment horizontal="center"/>
    </xf>
    <xf numFmtId="165" fontId="15" fillId="0" borderId="0" xfId="2" applyNumberFormat="1" applyFont="1"/>
    <xf numFmtId="0" fontId="2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9" borderId="0" xfId="0" applyNumberFormat="1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164" fontId="3" fillId="8" borderId="0" xfId="0" applyNumberFormat="1" applyFont="1" applyFill="1" applyAlignment="1">
      <alignment horizontal="center" vertical="center" wrapText="1"/>
    </xf>
    <xf numFmtId="164" fontId="3" fillId="10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right" wrapText="1"/>
    </xf>
    <xf numFmtId="42" fontId="6" fillId="3" borderId="0" xfId="1" applyNumberFormat="1" applyFont="1" applyFill="1"/>
    <xf numFmtId="42" fontId="6" fillId="0" borderId="0" xfId="1" applyNumberFormat="1" applyFont="1"/>
    <xf numFmtId="42" fontId="6" fillId="3" borderId="0" xfId="1" applyNumberFormat="1" applyFont="1" applyFill="1" applyBorder="1"/>
    <xf numFmtId="164" fontId="6" fillId="0" borderId="0" xfId="1" applyNumberFormat="1" applyFont="1"/>
    <xf numFmtId="42" fontId="24" fillId="0" borderId="0" xfId="1" applyNumberFormat="1" applyFont="1" applyFill="1"/>
    <xf numFmtId="164" fontId="25" fillId="9" borderId="0" xfId="0" applyNumberFormat="1" applyFont="1" applyFill="1" applyAlignment="1">
      <alignment horizontal="center" vertical="center" wrapText="1"/>
    </xf>
    <xf numFmtId="164" fontId="25" fillId="2" borderId="0" xfId="0" applyNumberFormat="1" applyFont="1" applyFill="1" applyAlignment="1">
      <alignment horizontal="center" vertical="center" wrapText="1"/>
    </xf>
    <xf numFmtId="42" fontId="24" fillId="11" borderId="0" xfId="1" applyNumberFormat="1" applyFont="1" applyFill="1" applyAlignment="1">
      <alignment horizontal="center" wrapText="1"/>
    </xf>
    <xf numFmtId="42" fontId="24" fillId="0" borderId="0" xfId="1" applyNumberFormat="1" applyFont="1" applyAlignment="1">
      <alignment horizontal="center" wrapText="1"/>
    </xf>
    <xf numFmtId="164" fontId="25" fillId="6" borderId="0" xfId="0" applyNumberFormat="1" applyFont="1" applyFill="1" applyAlignment="1">
      <alignment horizontal="center" vertical="center" wrapText="1"/>
    </xf>
    <xf numFmtId="164" fontId="25" fillId="7" borderId="0" xfId="0" applyNumberFormat="1" applyFont="1" applyFill="1" applyAlignment="1">
      <alignment horizontal="center" vertical="center" wrapText="1"/>
    </xf>
    <xf numFmtId="164" fontId="25" fillId="8" borderId="0" xfId="0" applyNumberFormat="1" applyFont="1" applyFill="1" applyAlignment="1">
      <alignment horizontal="center" vertical="center" wrapText="1"/>
    </xf>
    <xf numFmtId="164" fontId="25" fillId="10" borderId="0" xfId="0" applyNumberFormat="1" applyFont="1" applyFill="1" applyAlignment="1">
      <alignment horizontal="center" vertical="center" wrapText="1"/>
    </xf>
    <xf numFmtId="42" fontId="15" fillId="0" borderId="0" xfId="1" applyNumberFormat="1" applyFont="1" applyFill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164" fontId="4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</cellXfs>
  <cellStyles count="13">
    <cellStyle name="Comma 2" xfId="6" xr:uid="{A72173AF-5F5D-4A8F-A4E2-3092DFDAE50A}"/>
    <cellStyle name="Comma 5" xfId="12" xr:uid="{B3D07F66-C2FA-4319-857A-1B96F69BAFC8}"/>
    <cellStyle name="Currency" xfId="1" builtinId="4"/>
    <cellStyle name="Currency 2" xfId="8" xr:uid="{980BDAD8-9903-4087-8B1B-FDB29DF0AA59}"/>
    <cellStyle name="Currency 5" xfId="11" xr:uid="{0129158C-23D5-4D34-8A09-EB964235F9B8}"/>
    <cellStyle name="Heading 1 2 2" xfId="3" xr:uid="{1944F208-8970-4B53-9552-B6BB90550DD1}"/>
    <cellStyle name="Heading 4 2" xfId="5" xr:uid="{7413636B-FEDE-4570-A6FC-A9436C801543}"/>
    <cellStyle name="Normal" xfId="0" builtinId="0"/>
    <cellStyle name="Normal 2" xfId="4" xr:uid="{FBECB0C3-CFF0-470C-B721-7DAC2D0711FF}"/>
    <cellStyle name="Normal 2 2 3" xfId="7" xr:uid="{12A73C34-791D-470C-8CDD-3C071AB8DDAB}"/>
    <cellStyle name="Normal 2 4" xfId="10" xr:uid="{8B9BB35C-5C0D-43C3-81A5-071DECF27EF8}"/>
    <cellStyle name="Percent" xfId="2" builtinId="5"/>
    <cellStyle name="Percent 2" xfId="9" xr:uid="{EA454D5C-2DDD-49A3-97C6-082B4B39CA67}"/>
  </cellStyles>
  <dxfs count="2">
    <dxf>
      <font>
        <color auto="1"/>
      </font>
      <fill>
        <patternFill>
          <bgColor theme="9" tint="0.59996337778862885"/>
        </patternFill>
      </fill>
    </dxf>
    <dxf>
      <fill>
        <patternFill>
          <bgColor rgb="FFFF6969"/>
        </patternFill>
      </fill>
    </dxf>
  </dxfs>
  <tableStyles count="0" defaultTableStyle="TableStyleMedium2" defaultPivotStyle="PivotStyleLight16"/>
  <colors>
    <mruColors>
      <color rgb="FF1E3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IG\Budget%20and%20Forecast\CRL%202003%20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\DATA\Econocom\CLIENTS\MIDLOTHI\FY2002RS\Mid%20Cash%20Model%20FY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-12-08\Budget\DCTA%202008%202009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%20AND%20ADMINISTRATION\Budget%20Files\DCTA%20Budget%202005.2006\DTCA%202005.2006%20Budget%20Pres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TA%20Budget%202005.2006\DTCA%202005.2006%20Budget%20Pres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Import"/>
      <sheetName val="Summary For Business Plan"/>
      <sheetName val="Bud to YEO Summary"/>
      <sheetName val="RRStats"/>
      <sheetName val="Budget"/>
      <sheetName val="Revenue Summary"/>
      <sheetName val="Freight&amp;SwitchRev"/>
      <sheetName val="SpecialFreight&amp;Switch"/>
      <sheetName val="CarStorageRevenue"/>
      <sheetName val="LandLeaseRevenue"/>
      <sheetName val="DemurrageRevenue"/>
      <sheetName val="CarHireRevenue"/>
      <sheetName val="AARCarRepairsRevenue"/>
      <sheetName val="OtherContractRev"/>
      <sheetName val="OtherContractRevIC"/>
      <sheetName val="MOW Labor"/>
      <sheetName val="MOE Labor"/>
      <sheetName val="AAR_Other Labor"/>
      <sheetName val="Transportation Labor"/>
      <sheetName val="Bedford Park Labor"/>
      <sheetName val="Canal St Labor"/>
      <sheetName val="IMX Labor"/>
      <sheetName val="G&amp;A Labor"/>
      <sheetName val="MOW Expenses"/>
      <sheetName val="Transportation Expenses"/>
      <sheetName val="Insur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BUDGET:  2003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Test Year 1"/>
      <sheetName val="Test Year 2"/>
      <sheetName val="Test Year 3"/>
      <sheetName val="Test Year 4"/>
      <sheetName val="Test Year 5"/>
      <sheetName val="Test Year 6"/>
      <sheetName val="Test Year 7"/>
      <sheetName val="Test Year 8"/>
      <sheetName val="Test Year 9"/>
      <sheetName val="Test Year 10"/>
      <sheetName val="Test Year 11"/>
      <sheetName val="Forecast 1"/>
      <sheetName val="Forecast 2"/>
      <sheetName val="Forecast 3"/>
      <sheetName val="Forecast 4"/>
      <sheetName val="Forecast 5"/>
      <sheetName val="Forecast 6"/>
      <sheetName val="Forecast 7"/>
      <sheetName val="Forecast 8"/>
      <sheetName val="Forecast 9"/>
      <sheetName val="Forecast 10"/>
      <sheetName val="Forecast 11"/>
      <sheetName val="Forecast 12"/>
      <sheetName val="Volume Input"/>
      <sheetName val="Budget Input"/>
      <sheetName val="Capital Input"/>
      <sheetName val="Loan Input"/>
      <sheetName val="Alternate Rate Input"/>
      <sheetName val="Factor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L24">
            <v>259559200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inum Import"/>
      <sheetName val="maindata"/>
      <sheetName val="Comments"/>
      <sheetName val="09 FTE by Dept"/>
      <sheetName val="FY 2009 Ridership Cond"/>
      <sheetName val="Summary for Notes"/>
      <sheetName val="09 Revenue"/>
      <sheetName val="09 Oprtg Exp"/>
      <sheetName val="09 Other Exp Chart"/>
      <sheetName val="Div_Summ Chart"/>
      <sheetName val="G&amp;A Support Services"/>
      <sheetName val="Departmental Breakdowns"/>
      <sheetName val="Rail Services"/>
      <sheetName val="Bus Services"/>
      <sheetName val="UNT STATS"/>
      <sheetName val="Commuter Stats"/>
      <sheetName val="Access Stats"/>
      <sheetName val="Connect stats"/>
      <sheetName val="2009 Capital Budget (2)"/>
      <sheetName val="2009 Capital Budget"/>
      <sheetName val="09 ST Rev"/>
      <sheetName val="Change in Actual Net Assets "/>
      <sheetName val="TMDC 2009 Depreciation"/>
      <sheetName val="DCTA 2009 Depreciation"/>
      <sheetName val="RAIL 2009 BUDGET"/>
      <sheetName val="TMDC 2009 BUDGET"/>
      <sheetName val="DCTA 2009 BUDGET"/>
      <sheetName val="DCTA 08 FORECAST"/>
      <sheetName val="TMDC 08 FORECAST"/>
      <sheetName val="DCTA AMENDED BUDGET 08"/>
      <sheetName val="TMDC AMENDED BUDGET 08"/>
      <sheetName val="DCTA FY 07 ACTUALS"/>
      <sheetName val="TMDC FY 07 ACTUALS"/>
      <sheetName val="2009 Budget  Div_Summ by Dept"/>
      <sheetName val="2008 Forecast  Div_Summ Dept"/>
      <sheetName val="2008 Amend Bud  Div Summ Dept"/>
      <sheetName val="2007 Actual  Div Summ Dept"/>
      <sheetName val="2009 Budget  Div_Summ"/>
      <sheetName val="2008 Forecast Div_Summ"/>
      <sheetName val="2008 Amend Bud Div_Summ"/>
      <sheetName val="2007 Actuals Div_Summ "/>
      <sheetName val=" Operations"/>
      <sheetName val="09 TMDC FTE"/>
      <sheetName val="Summary "/>
      <sheetName val="2009 Revenue Budget"/>
      <sheetName val="DCTA 09 Salary and Wages"/>
      <sheetName val="09 TMDC Salary and Wages "/>
      <sheetName val="50 G&amp;A"/>
      <sheetName val="51 Connect"/>
      <sheetName val="52 UNT "/>
      <sheetName val="53 Access"/>
      <sheetName val="54 Comm . Exp."/>
      <sheetName val="56 Maint."/>
      <sheetName val="57 Supv "/>
      <sheetName val="60 COO-RAIL "/>
      <sheetName val="61 VP PM"/>
      <sheetName val="80 President &amp; 84 BOD "/>
      <sheetName val="81 CFO "/>
      <sheetName val="85 C&amp;M"/>
      <sheetName val="86 DIR BUS OPS"/>
      <sheetName val="87 DPS"/>
      <sheetName val="88 HR"/>
      <sheetName val="Chart"/>
      <sheetName val="QB CIG Chart"/>
      <sheetName val="2004 Actuals"/>
      <sheetName val="Instructions(1)"/>
      <sheetName val="Instructions(2) "/>
      <sheetName val="MOW Labor"/>
      <sheetName val="MOE Labor"/>
      <sheetName val="AAR_Other Labor"/>
      <sheetName val="Transportation Labor"/>
      <sheetName val="G&amp;A Labor"/>
      <sheetName val="MOW Expenses"/>
      <sheetName val="Transportation Expenses"/>
      <sheetName val="CapitalExpenditures(1)"/>
      <sheetName val="CapitalExpenditures(2)"/>
      <sheetName val="CarHire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inum Import"/>
      <sheetName val="maindata"/>
      <sheetName val="Comments"/>
      <sheetName val="Change in Actual Net Assets"/>
      <sheetName val="Capital Budget by Month"/>
      <sheetName val="Budget"/>
      <sheetName val="GAAP Budget Sch"/>
      <sheetName val="Summary"/>
      <sheetName val="Revenue Chart"/>
      <sheetName val="Oprtg Exp Chart"/>
      <sheetName val="Other Exp Chart"/>
      <sheetName val="Div_Summ Chart"/>
      <sheetName val="G&amp;A ED Chart"/>
      <sheetName val="F&amp;A Chart"/>
      <sheetName val="Prog_Devlp Chart"/>
      <sheetName val="Operations Chart"/>
      <sheetName val="Proj_Mgt Chart"/>
      <sheetName val="Capital Budget Chart"/>
      <sheetName val="2006 Div_Summ"/>
      <sheetName val="2005 Div_Summ"/>
      <sheetName val="2005 bud Div_Summ"/>
      <sheetName val="Operations"/>
      <sheetName val="G&amp;A ED"/>
      <sheetName val="F&amp;A"/>
      <sheetName val="Prog_Devlp"/>
      <sheetName val="Proj_Mgt"/>
      <sheetName val="ST Rev"/>
      <sheetName val="Farebox Rev"/>
      <sheetName val="Denton - UNT Expense"/>
      <sheetName val="Int Inc-Exp"/>
      <sheetName val="POS Rev"/>
      <sheetName val="Salary and Wages"/>
      <sheetName val="S&amp;W Var"/>
      <sheetName val="Salary Forecast"/>
      <sheetName val="McDonald"/>
      <sheetName val="TLH 05 Forecast"/>
      <sheetName val="Interest Income"/>
      <sheetName val="FY 2006 Chart"/>
      <sheetName val="FY04 Ridership"/>
      <sheetName val="FY05 Ridership"/>
      <sheetName val="FY06 Estimates"/>
      <sheetName val="Lewisville Assets"/>
      <sheetName val="DCTA 06 Equipment Depr"/>
      <sheetName val="DCTA 06 Office Equipment Depr"/>
      <sheetName val="DTCA Depr Sch"/>
      <sheetName val="2005 Budget revisions"/>
      <sheetName val="Denton FA"/>
      <sheetName val="Denton Shelter locations"/>
      <sheetName val="BS"/>
      <sheetName val="IS"/>
      <sheetName val="Net Assets"/>
      <sheetName val="Capital Budget by Dept"/>
      <sheetName val="CS Cap Recon"/>
      <sheetName val="FY05 Grant Use"/>
      <sheetName val="Stmts Rev,Exp, Assets"/>
      <sheetName val="Stmt Cash Flows"/>
      <sheetName val="Stmt Cash Flows Pg 2"/>
      <sheetName val="Medical and Dental"/>
      <sheetName val="Change in Budget Net Assets"/>
      <sheetName val="Summary Chart"/>
      <sheetName val="Chart"/>
      <sheetName val="QB CIG Chart"/>
      <sheetName val="2004 Actuals"/>
      <sheetName val="Instructions(1)"/>
      <sheetName val="Instructions(2) "/>
      <sheetName val="MOW Labor"/>
      <sheetName val="MOE Labor"/>
      <sheetName val="AAR_Other Labor"/>
      <sheetName val="Transportation Labor"/>
      <sheetName val="G&amp;A Labor"/>
      <sheetName val="MOW Expenses"/>
      <sheetName val="Transportation Expenses"/>
      <sheetName val="CapitalExpenditures(1)"/>
      <sheetName val="CapitalExpenditures(2)"/>
      <sheetName val="CarHire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inum Import"/>
      <sheetName val="maindata"/>
      <sheetName val="Comments"/>
      <sheetName val="Change in Actual Net Assets"/>
      <sheetName val="Capital Budget by Month"/>
      <sheetName val="Budget"/>
      <sheetName val="GAAP Budget Sch"/>
      <sheetName val="Summary"/>
      <sheetName val="Revenue Chart"/>
      <sheetName val="Oprtg Exp Chart"/>
      <sheetName val="Other Exp Chart"/>
      <sheetName val="Div_Summ Chart"/>
      <sheetName val="G&amp;A ED Chart"/>
      <sheetName val="F&amp;A Chart"/>
      <sheetName val="Prog_Devlp Chart"/>
      <sheetName val="Operations Chart"/>
      <sheetName val="Proj_Mgt Chart"/>
      <sheetName val="Capital Budget Chart"/>
      <sheetName val="2006 Div_Summ"/>
      <sheetName val="2005 Div_Summ"/>
      <sheetName val="2005 bud Div_Summ"/>
      <sheetName val="Operations"/>
      <sheetName val="G&amp;A ED"/>
      <sheetName val="F&amp;A"/>
      <sheetName val="Prog_Devlp"/>
      <sheetName val="Proj_Mgt"/>
      <sheetName val="ST Rev"/>
      <sheetName val="Farebox Rev"/>
      <sheetName val="Denton - UNT Expense"/>
      <sheetName val="Int Inc-Exp"/>
      <sheetName val="POS Rev"/>
      <sheetName val="Salary and Wages"/>
      <sheetName val="S&amp;W Var"/>
      <sheetName val="Salary Forecast"/>
      <sheetName val="McDonald"/>
      <sheetName val="TLH 05 Forecast"/>
      <sheetName val="Interest Income"/>
      <sheetName val="FY 2006 Chart"/>
      <sheetName val="FY04 Ridership"/>
      <sheetName val="FY05 Ridership"/>
      <sheetName val="FY06 Estimates"/>
      <sheetName val="Lewisville Assets"/>
      <sheetName val="DCTA 06 Equipment Depr"/>
      <sheetName val="DCTA 06 Office Equipment Depr"/>
      <sheetName val="DTCA Depr Sch"/>
      <sheetName val="2005 Budget revisions"/>
      <sheetName val="Denton FA"/>
      <sheetName val="Denton Shelter locations"/>
      <sheetName val="BS"/>
      <sheetName val="IS"/>
      <sheetName val="Net Assets"/>
      <sheetName val="Capital Budget by Dept"/>
      <sheetName val="CS Cap Recon"/>
      <sheetName val="FY05 Grant Use"/>
      <sheetName val="Stmts Rev,Exp, Assets"/>
      <sheetName val="Stmt Cash Flows"/>
      <sheetName val="Stmt Cash Flows Pg 2"/>
      <sheetName val="Medical and Dental"/>
      <sheetName val="Change in Budget Net Assets"/>
      <sheetName val="Summary Chart"/>
      <sheetName val="Chart"/>
      <sheetName val="QB CIG Chart"/>
      <sheetName val="2004 Actuals"/>
      <sheetName val="Instructions(1)"/>
      <sheetName val="Instructions(2) "/>
      <sheetName val="MOW Labor"/>
      <sheetName val="MOE Labor"/>
      <sheetName val="AAR_Other Labor"/>
      <sheetName val="Transportation Labor"/>
      <sheetName val="G&amp;A Labor"/>
      <sheetName val="MOW Expenses"/>
      <sheetName val="Transportation Expenses"/>
      <sheetName val="CapitalExpenditures(1)"/>
      <sheetName val="CapitalExpenditures(2)"/>
      <sheetName val="CarHire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AF5C-6469-4CC7-94A8-87C720F177E9}">
  <sheetPr>
    <pageSetUpPr fitToPage="1"/>
  </sheetPr>
  <dimension ref="A1:AS170"/>
  <sheetViews>
    <sheetView tabSelected="1" zoomScale="85" zoomScaleNormal="85" zoomScaleSheetLayoutView="75" workbookViewId="0">
      <pane xSplit="2" ySplit="1" topLeftCell="C2" activePane="bottomRight" state="frozen"/>
      <selection activeCell="G10" sqref="G10"/>
      <selection pane="topRight" activeCell="G10" sqref="G10"/>
      <selection pane="bottomLeft" activeCell="G10" sqref="G10"/>
      <selection pane="bottomRight" activeCell="L20" sqref="L20"/>
    </sheetView>
  </sheetViews>
  <sheetFormatPr defaultColWidth="8.7109375" defaultRowHeight="12.75"/>
  <cols>
    <col min="1" max="1" width="14" style="4" customWidth="1"/>
    <col min="2" max="2" width="33" style="3" customWidth="1"/>
    <col min="3" max="3" width="11.7109375" style="9" customWidth="1"/>
    <col min="4" max="4" width="14.28515625" style="9" customWidth="1"/>
    <col min="5" max="5" width="11.7109375" style="9" customWidth="1"/>
    <col min="6" max="6" width="12.7109375" style="9" customWidth="1"/>
    <col min="7" max="8" width="11.7109375" style="9" customWidth="1"/>
    <col min="9" max="9" width="11.5703125" style="9" customWidth="1"/>
    <col min="10" max="10" width="11.7109375" style="9" customWidth="1"/>
    <col min="11" max="11" width="12.42578125" style="9" customWidth="1"/>
    <col min="12" max="12" width="14.42578125" style="9" customWidth="1"/>
    <col min="13" max="13" width="12.85546875" style="9" customWidth="1"/>
    <col min="14" max="14" width="12.7109375" style="9" customWidth="1"/>
    <col min="15" max="15" width="1.7109375" style="9" customWidth="1"/>
    <col min="16" max="16" width="12.28515625" style="9" bestFit="1" customWidth="1"/>
    <col min="17" max="17" width="11.28515625" style="9" customWidth="1"/>
    <col min="18" max="18" width="11.28515625" style="9" bestFit="1" customWidth="1"/>
    <col min="19" max="19" width="10.7109375" style="9" customWidth="1"/>
    <col min="20" max="20" width="11.7109375" style="9" customWidth="1"/>
    <col min="21" max="21" width="12.28515625" style="9" bestFit="1" customWidth="1"/>
    <col min="22" max="22" width="11.5703125" style="9" bestFit="1" customWidth="1"/>
    <col min="23" max="23" width="10.7109375" style="9" customWidth="1"/>
    <col min="24" max="24" width="11.42578125" style="9" customWidth="1"/>
    <col min="25" max="27" width="10.7109375" style="9" customWidth="1"/>
    <col min="28" max="28" width="10.42578125" style="9" customWidth="1"/>
    <col min="29" max="29" width="10.7109375" style="9" customWidth="1"/>
    <col min="30" max="30" width="11.5703125" style="9" bestFit="1" customWidth="1"/>
    <col min="31" max="33" width="10.7109375" style="9" customWidth="1"/>
    <col min="34" max="34" width="13.7109375" style="9" customWidth="1"/>
    <col min="35" max="35" width="1.7109375" style="9" customWidth="1"/>
    <col min="36" max="36" width="14.28515625" style="9" customWidth="1"/>
    <col min="37" max="37" width="1.7109375" style="9" customWidth="1"/>
    <col min="38" max="38" width="13.28515625" style="9" customWidth="1"/>
    <col min="39" max="39" width="2.28515625" style="9" customWidth="1"/>
    <col min="40" max="40" width="16.28515625" style="3" customWidth="1"/>
    <col min="41" max="41" width="16.42578125" style="3" bestFit="1" customWidth="1"/>
    <col min="42" max="42" width="13.7109375" style="3" customWidth="1"/>
    <col min="43" max="43" width="15.7109375" style="3" customWidth="1"/>
    <col min="44" max="44" width="13.7109375" style="3" customWidth="1"/>
    <col min="45" max="45" width="28" style="3" bestFit="1" customWidth="1"/>
    <col min="46" max="46" width="11.7109375" style="3" bestFit="1" customWidth="1"/>
    <col min="47" max="16384" width="8.7109375" style="3"/>
  </cols>
  <sheetData>
    <row r="1" spans="1:44" ht="63" customHeight="1">
      <c r="A1" s="96" t="s">
        <v>0</v>
      </c>
      <c r="B1" s="96" t="s">
        <v>1</v>
      </c>
      <c r="C1" s="97" t="s">
        <v>119</v>
      </c>
      <c r="D1" s="97" t="s">
        <v>120</v>
      </c>
      <c r="E1" s="97" t="s">
        <v>121</v>
      </c>
      <c r="F1" s="97" t="s">
        <v>122</v>
      </c>
      <c r="G1" s="97" t="s">
        <v>123</v>
      </c>
      <c r="H1" s="97" t="s">
        <v>124</v>
      </c>
      <c r="I1" s="112" t="s">
        <v>161</v>
      </c>
      <c r="J1" s="97" t="s">
        <v>125</v>
      </c>
      <c r="K1" s="97" t="s">
        <v>126</v>
      </c>
      <c r="L1" s="97" t="s">
        <v>148</v>
      </c>
      <c r="M1" s="97" t="s">
        <v>145</v>
      </c>
      <c r="N1" s="97" t="s">
        <v>127</v>
      </c>
      <c r="O1" s="98"/>
      <c r="P1" s="97" t="s">
        <v>128</v>
      </c>
      <c r="Q1" s="97" t="s">
        <v>140</v>
      </c>
      <c r="R1" s="99" t="s">
        <v>129</v>
      </c>
      <c r="S1" s="111" t="s">
        <v>151</v>
      </c>
      <c r="T1" s="112" t="s">
        <v>152</v>
      </c>
      <c r="U1" s="97" t="s">
        <v>130</v>
      </c>
      <c r="V1" s="100" t="s">
        <v>131</v>
      </c>
      <c r="W1" s="115" t="s">
        <v>153</v>
      </c>
      <c r="X1" s="101" t="s">
        <v>132</v>
      </c>
      <c r="Y1" s="116" t="s">
        <v>154</v>
      </c>
      <c r="Z1" s="102" t="s">
        <v>133</v>
      </c>
      <c r="AA1" s="117" t="s">
        <v>155</v>
      </c>
      <c r="AB1" s="97" t="s">
        <v>156</v>
      </c>
      <c r="AC1" s="112" t="s">
        <v>157</v>
      </c>
      <c r="AD1" s="103" t="s">
        <v>134</v>
      </c>
      <c r="AE1" s="118" t="s">
        <v>158</v>
      </c>
      <c r="AF1" s="97" t="s">
        <v>141</v>
      </c>
      <c r="AG1" s="112" t="s">
        <v>159</v>
      </c>
      <c r="AH1" s="97" t="s">
        <v>142</v>
      </c>
      <c r="AI1" s="98"/>
      <c r="AJ1" s="97" t="s">
        <v>135</v>
      </c>
      <c r="AK1" s="98"/>
      <c r="AL1" s="97" t="s">
        <v>136</v>
      </c>
      <c r="AM1" s="2"/>
    </row>
    <row r="2" spans="1:44">
      <c r="A2" s="4">
        <v>40100</v>
      </c>
      <c r="B2" s="5" t="s">
        <v>2</v>
      </c>
      <c r="C2" s="64">
        <v>0</v>
      </c>
      <c r="D2" s="64">
        <v>0</v>
      </c>
      <c r="E2" s="64">
        <v>0</v>
      </c>
      <c r="F2" s="64">
        <v>0</v>
      </c>
      <c r="G2" s="64">
        <v>0</v>
      </c>
      <c r="H2" s="64">
        <v>0</v>
      </c>
      <c r="I2" s="64">
        <v>0</v>
      </c>
      <c r="J2" s="64">
        <v>0</v>
      </c>
      <c r="K2" s="64">
        <v>0</v>
      </c>
      <c r="L2" s="64">
        <v>0</v>
      </c>
      <c r="M2" s="64">
        <v>0</v>
      </c>
      <c r="N2" s="64">
        <f>SUM(C2:M2)</f>
        <v>0</v>
      </c>
      <c r="O2" s="55"/>
      <c r="P2" s="56"/>
      <c r="Q2" s="57">
        <v>48000</v>
      </c>
      <c r="R2" s="56"/>
      <c r="S2" s="57">
        <v>0</v>
      </c>
      <c r="T2" s="65">
        <v>0</v>
      </c>
      <c r="V2" s="57">
        <v>30000</v>
      </c>
      <c r="W2" s="57">
        <v>0</v>
      </c>
      <c r="X2" s="57">
        <v>285000</v>
      </c>
      <c r="Y2" s="57">
        <v>0</v>
      </c>
      <c r="Z2" s="57">
        <v>0</v>
      </c>
      <c r="AA2" s="57">
        <v>0</v>
      </c>
      <c r="AB2" s="57"/>
      <c r="AC2" s="57">
        <v>0</v>
      </c>
      <c r="AD2" s="57">
        <v>0</v>
      </c>
      <c r="AE2" s="57">
        <v>0</v>
      </c>
      <c r="AF2" s="57">
        <v>0</v>
      </c>
      <c r="AG2" s="57">
        <v>0</v>
      </c>
      <c r="AH2" s="64">
        <f>SUM(P2:AG2)</f>
        <v>363000</v>
      </c>
      <c r="AI2" s="55"/>
      <c r="AJ2" s="57">
        <v>362312</v>
      </c>
      <c r="AK2" s="55"/>
      <c r="AL2" s="58">
        <f>N2+AH2+AJ2</f>
        <v>725312</v>
      </c>
    </row>
    <row r="3" spans="1:44">
      <c r="A3" s="4">
        <v>40100</v>
      </c>
      <c r="B3" s="5" t="s">
        <v>3</v>
      </c>
      <c r="C3" s="64">
        <v>0</v>
      </c>
      <c r="D3" s="64">
        <v>0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f>SUM(C3:M3)</f>
        <v>0</v>
      </c>
      <c r="O3" s="55"/>
      <c r="P3" s="56"/>
      <c r="Q3" s="56"/>
      <c r="R3" s="56"/>
      <c r="S3" s="57">
        <v>0</v>
      </c>
      <c r="T3" s="65">
        <v>0</v>
      </c>
      <c r="U3" s="65">
        <v>950000</v>
      </c>
      <c r="V3" s="56"/>
      <c r="W3" s="57">
        <v>0</v>
      </c>
      <c r="X3" s="56"/>
      <c r="Y3" s="57">
        <v>0</v>
      </c>
      <c r="Z3" s="57">
        <v>0</v>
      </c>
      <c r="AA3" s="57">
        <v>0</v>
      </c>
      <c r="AB3" s="57"/>
      <c r="AC3" s="57">
        <v>0</v>
      </c>
      <c r="AD3" s="57">
        <v>0</v>
      </c>
      <c r="AE3" s="57">
        <v>0</v>
      </c>
      <c r="AF3" s="57">
        <v>0</v>
      </c>
      <c r="AG3" s="57">
        <v>0</v>
      </c>
      <c r="AH3" s="64">
        <f>SUM(P3:AG3)</f>
        <v>950000</v>
      </c>
      <c r="AI3" s="55"/>
      <c r="AJ3" s="64">
        <v>0</v>
      </c>
      <c r="AK3" s="55"/>
      <c r="AL3" s="58">
        <f>N3+AH3+AJ3</f>
        <v>950000</v>
      </c>
    </row>
    <row r="4" spans="1:44">
      <c r="A4" s="4">
        <v>40120</v>
      </c>
      <c r="B4" s="5" t="s">
        <v>4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f>SUM(C4:M4)</f>
        <v>0</v>
      </c>
      <c r="O4" s="55"/>
      <c r="P4" s="57">
        <v>45000</v>
      </c>
      <c r="Q4" s="57">
        <v>150000</v>
      </c>
      <c r="R4" s="56"/>
      <c r="S4" s="57">
        <v>0</v>
      </c>
      <c r="T4" s="65">
        <v>0</v>
      </c>
      <c r="U4" s="65">
        <v>0</v>
      </c>
      <c r="V4" s="57">
        <v>440226</v>
      </c>
      <c r="W4" s="57">
        <v>0</v>
      </c>
      <c r="X4" s="57">
        <v>3765389</v>
      </c>
      <c r="Y4" s="57">
        <v>0</v>
      </c>
      <c r="Z4" s="57">
        <v>0</v>
      </c>
      <c r="AA4" s="57">
        <v>0</v>
      </c>
      <c r="AB4" s="57"/>
      <c r="AC4" s="57">
        <v>0</v>
      </c>
      <c r="AD4" s="57">
        <v>0</v>
      </c>
      <c r="AE4" s="57">
        <v>0</v>
      </c>
      <c r="AF4" s="57">
        <v>0</v>
      </c>
      <c r="AG4" s="57">
        <v>0</v>
      </c>
      <c r="AH4" s="64">
        <f>SUM(P4:AG4)</f>
        <v>4400615</v>
      </c>
      <c r="AI4" s="55"/>
      <c r="AJ4" s="64">
        <v>0</v>
      </c>
      <c r="AK4" s="55"/>
      <c r="AL4" s="58">
        <f>N4+AH4+AJ4</f>
        <v>4400615</v>
      </c>
    </row>
    <row r="5" spans="1:44" s="63" customFormat="1">
      <c r="A5" s="104"/>
      <c r="B5" s="105" t="s">
        <v>5</v>
      </c>
      <c r="C5" s="106">
        <f t="shared" ref="C5:N5" si="0">SUM(C2:C4)</f>
        <v>0</v>
      </c>
      <c r="D5" s="106">
        <f t="shared" si="0"/>
        <v>0</v>
      </c>
      <c r="E5" s="106">
        <f t="shared" si="0"/>
        <v>0</v>
      </c>
      <c r="F5" s="106">
        <f t="shared" si="0"/>
        <v>0</v>
      </c>
      <c r="G5" s="106">
        <f t="shared" si="0"/>
        <v>0</v>
      </c>
      <c r="H5" s="106">
        <f t="shared" si="0"/>
        <v>0</v>
      </c>
      <c r="I5" s="106">
        <f t="shared" si="0"/>
        <v>0</v>
      </c>
      <c r="J5" s="106">
        <f t="shared" si="0"/>
        <v>0</v>
      </c>
      <c r="K5" s="106">
        <f t="shared" si="0"/>
        <v>0</v>
      </c>
      <c r="L5" s="106">
        <f t="shared" si="0"/>
        <v>0</v>
      </c>
      <c r="M5" s="106">
        <f t="shared" si="0"/>
        <v>0</v>
      </c>
      <c r="N5" s="106">
        <f t="shared" si="0"/>
        <v>0</v>
      </c>
      <c r="O5" s="107"/>
      <c r="P5" s="106">
        <f t="shared" ref="P5:AH5" si="1">SUM(P2:P4)</f>
        <v>45000</v>
      </c>
      <c r="Q5" s="106">
        <f t="shared" si="1"/>
        <v>198000</v>
      </c>
      <c r="R5" s="106">
        <f t="shared" si="1"/>
        <v>0</v>
      </c>
      <c r="S5" s="106">
        <f t="shared" si="1"/>
        <v>0</v>
      </c>
      <c r="T5" s="108">
        <f t="shared" si="1"/>
        <v>0</v>
      </c>
      <c r="U5" s="106">
        <f>SUM(U3:U4)</f>
        <v>950000</v>
      </c>
      <c r="V5" s="106">
        <f t="shared" si="1"/>
        <v>470226</v>
      </c>
      <c r="W5" s="106">
        <f t="shared" si="1"/>
        <v>0</v>
      </c>
      <c r="X5" s="106">
        <f t="shared" si="1"/>
        <v>4050389</v>
      </c>
      <c r="Y5" s="106">
        <f t="shared" si="1"/>
        <v>0</v>
      </c>
      <c r="Z5" s="106">
        <f t="shared" si="1"/>
        <v>0</v>
      </c>
      <c r="AA5" s="106">
        <f t="shared" si="1"/>
        <v>0</v>
      </c>
      <c r="AB5" s="106">
        <f t="shared" si="1"/>
        <v>0</v>
      </c>
      <c r="AC5" s="106">
        <f t="shared" si="1"/>
        <v>0</v>
      </c>
      <c r="AD5" s="106">
        <f t="shared" si="1"/>
        <v>0</v>
      </c>
      <c r="AE5" s="106">
        <f t="shared" si="1"/>
        <v>0</v>
      </c>
      <c r="AF5" s="106">
        <f t="shared" si="1"/>
        <v>0</v>
      </c>
      <c r="AG5" s="106">
        <f t="shared" si="1"/>
        <v>0</v>
      </c>
      <c r="AH5" s="106">
        <f t="shared" si="1"/>
        <v>5713615</v>
      </c>
      <c r="AI5" s="107"/>
      <c r="AJ5" s="106">
        <f>SUM(AJ2:AJ4)</f>
        <v>362312</v>
      </c>
      <c r="AK5" s="107"/>
      <c r="AL5" s="106">
        <f>SUM(AL2:AL4)</f>
        <v>6075927</v>
      </c>
      <c r="AM5" s="109"/>
    </row>
    <row r="6" spans="1:44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1"/>
      <c r="U6" s="1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8"/>
    </row>
    <row r="7" spans="1:44" s="17" customFormat="1">
      <c r="A7" s="12" t="s">
        <v>6</v>
      </c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  <c r="Q7" s="13"/>
      <c r="R7" s="13"/>
      <c r="S7" s="13"/>
      <c r="T7" s="15"/>
      <c r="U7" s="15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4"/>
      <c r="AJ7" s="13"/>
      <c r="AK7" s="14"/>
      <c r="AL7" s="13"/>
      <c r="AM7" s="16"/>
      <c r="AN7" s="4"/>
    </row>
    <row r="8" spans="1:44">
      <c r="A8" s="4">
        <v>50110</v>
      </c>
      <c r="B8" s="5" t="s">
        <v>7</v>
      </c>
      <c r="C8" s="64">
        <v>481512</v>
      </c>
      <c r="D8" s="64">
        <v>0</v>
      </c>
      <c r="E8" s="64">
        <v>0</v>
      </c>
      <c r="F8" s="64">
        <v>874152</v>
      </c>
      <c r="G8" s="64">
        <v>1016134</v>
      </c>
      <c r="H8" s="64">
        <v>261484</v>
      </c>
      <c r="I8" s="64">
        <v>0</v>
      </c>
      <c r="J8" s="64">
        <v>486656</v>
      </c>
      <c r="K8" s="64">
        <v>584832</v>
      </c>
      <c r="L8" s="57">
        <v>250392</v>
      </c>
      <c r="M8" s="57"/>
      <c r="N8" s="64">
        <f>SUM(C8:M8)</f>
        <v>3955162</v>
      </c>
      <c r="O8" s="64"/>
      <c r="P8" s="57">
        <v>0</v>
      </c>
      <c r="Q8" s="57">
        <v>63000</v>
      </c>
      <c r="R8" s="57">
        <v>931238</v>
      </c>
      <c r="S8" s="57">
        <v>0</v>
      </c>
      <c r="T8" s="65">
        <v>0</v>
      </c>
      <c r="U8" s="65">
        <v>166860</v>
      </c>
      <c r="V8" s="57">
        <v>431350</v>
      </c>
      <c r="W8" s="86"/>
      <c r="X8" s="57">
        <v>2617391</v>
      </c>
      <c r="Y8" s="86"/>
      <c r="Z8" s="57">
        <v>347162</v>
      </c>
      <c r="AA8" s="86"/>
      <c r="AB8" s="86">
        <v>504000</v>
      </c>
      <c r="AC8" s="57"/>
      <c r="AD8" s="57">
        <v>602102</v>
      </c>
      <c r="AE8" s="57"/>
      <c r="AF8" s="57">
        <f>311920-56001+2</f>
        <v>255921</v>
      </c>
      <c r="AH8" s="64">
        <f>SUM(P8:AG8)</f>
        <v>5919024</v>
      </c>
      <c r="AI8" s="64"/>
      <c r="AJ8" s="64">
        <v>175644</v>
      </c>
      <c r="AK8" s="64"/>
      <c r="AL8" s="58">
        <f>N8+AH8+AJ8</f>
        <v>10049830</v>
      </c>
      <c r="AN8" s="18"/>
      <c r="AO8" s="18"/>
      <c r="AP8" s="18"/>
      <c r="AQ8" s="18"/>
      <c r="AR8" s="18"/>
    </row>
    <row r="9" spans="1:44">
      <c r="A9" s="4">
        <v>50120</v>
      </c>
      <c r="B9" s="5" t="s">
        <v>8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/>
      <c r="N9" s="64">
        <f t="shared" ref="N9:N21" si="2">SUM(C9:M9)</f>
        <v>0</v>
      </c>
      <c r="O9" s="64"/>
      <c r="P9" s="57">
        <v>0</v>
      </c>
      <c r="Q9" s="57">
        <v>0</v>
      </c>
      <c r="R9" s="57">
        <v>0</v>
      </c>
      <c r="S9" s="57">
        <v>0</v>
      </c>
      <c r="T9" s="65">
        <v>0</v>
      </c>
      <c r="U9" s="65">
        <v>0</v>
      </c>
      <c r="V9" s="57">
        <v>0</v>
      </c>
      <c r="W9" s="86"/>
      <c r="X9" s="57">
        <v>0</v>
      </c>
      <c r="Y9" s="86"/>
      <c r="Z9" s="57">
        <v>0</v>
      </c>
      <c r="AA9" s="86"/>
      <c r="AB9" s="86">
        <v>0</v>
      </c>
      <c r="AC9" s="57"/>
      <c r="AD9" s="57">
        <v>0</v>
      </c>
      <c r="AE9" s="57"/>
      <c r="AF9" s="57"/>
      <c r="AG9" s="57"/>
      <c r="AH9" s="64">
        <f t="shared" ref="AH9:AH22" si="3">SUM(P9:AE9)</f>
        <v>0</v>
      </c>
      <c r="AI9" s="64"/>
      <c r="AJ9" s="64">
        <v>0</v>
      </c>
      <c r="AK9" s="64"/>
      <c r="AL9" s="58">
        <f t="shared" ref="AL9:AL22" si="4">N9+AH9+AJ9</f>
        <v>0</v>
      </c>
      <c r="AN9" s="18"/>
      <c r="AO9" s="18"/>
      <c r="AQ9" s="18"/>
      <c r="AR9" s="18"/>
    </row>
    <row r="10" spans="1:44">
      <c r="A10" s="4">
        <v>50130</v>
      </c>
      <c r="B10" s="5" t="s">
        <v>9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/>
      <c r="N10" s="64">
        <f t="shared" si="2"/>
        <v>0</v>
      </c>
      <c r="O10" s="64"/>
      <c r="P10" s="57">
        <v>0</v>
      </c>
      <c r="Q10" s="57">
        <v>0</v>
      </c>
      <c r="R10" s="57">
        <v>0</v>
      </c>
      <c r="S10" s="57">
        <v>0</v>
      </c>
      <c r="T10" s="65">
        <v>0</v>
      </c>
      <c r="U10" s="65">
        <v>0</v>
      </c>
      <c r="V10" s="57">
        <v>0</v>
      </c>
      <c r="W10" s="86"/>
      <c r="X10" s="57">
        <v>0</v>
      </c>
      <c r="Y10" s="86"/>
      <c r="Z10" s="57">
        <v>0</v>
      </c>
      <c r="AA10" s="86"/>
      <c r="AB10" s="86">
        <v>0</v>
      </c>
      <c r="AC10" s="57"/>
      <c r="AD10" s="57">
        <v>0</v>
      </c>
      <c r="AE10" s="57"/>
      <c r="AF10" s="57"/>
      <c r="AG10" s="57"/>
      <c r="AH10" s="64">
        <f t="shared" si="3"/>
        <v>0</v>
      </c>
      <c r="AI10" s="64"/>
      <c r="AJ10" s="64">
        <v>0</v>
      </c>
      <c r="AK10" s="64"/>
      <c r="AL10" s="58">
        <f t="shared" si="4"/>
        <v>0</v>
      </c>
      <c r="AN10" s="18"/>
      <c r="AO10" s="18"/>
      <c r="AQ10" s="18"/>
      <c r="AR10" s="18"/>
    </row>
    <row r="11" spans="1:44">
      <c r="A11" s="4">
        <v>50160</v>
      </c>
      <c r="B11" s="5" t="s">
        <v>10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/>
      <c r="N11" s="64">
        <f t="shared" si="2"/>
        <v>0</v>
      </c>
      <c r="O11" s="64"/>
      <c r="P11" s="57">
        <v>0</v>
      </c>
      <c r="Q11" s="57">
        <v>0</v>
      </c>
      <c r="R11" s="57">
        <v>0</v>
      </c>
      <c r="S11" s="57">
        <v>0</v>
      </c>
      <c r="T11" s="65">
        <v>0</v>
      </c>
      <c r="U11" s="65">
        <v>0</v>
      </c>
      <c r="V11" s="57">
        <v>0</v>
      </c>
      <c r="W11" s="86"/>
      <c r="X11" s="57">
        <v>0</v>
      </c>
      <c r="Y11" s="86"/>
      <c r="Z11" s="57">
        <v>0</v>
      </c>
      <c r="AA11" s="86"/>
      <c r="AB11" s="86">
        <v>0</v>
      </c>
      <c r="AC11" s="57"/>
      <c r="AD11" s="57">
        <v>0</v>
      </c>
      <c r="AE11" s="57"/>
      <c r="AF11" s="57"/>
      <c r="AG11" s="57"/>
      <c r="AH11" s="64">
        <f t="shared" si="3"/>
        <v>0</v>
      </c>
      <c r="AI11" s="64"/>
      <c r="AJ11" s="9">
        <v>0</v>
      </c>
      <c r="AK11" s="64"/>
      <c r="AL11" s="58">
        <f t="shared" si="4"/>
        <v>0</v>
      </c>
      <c r="AN11" s="18"/>
      <c r="AO11" s="18"/>
      <c r="AP11" s="19"/>
      <c r="AQ11" s="18"/>
      <c r="AR11" s="18"/>
    </row>
    <row r="12" spans="1:44">
      <c r="A12" s="4">
        <v>50205</v>
      </c>
      <c r="B12" s="5" t="s">
        <v>11</v>
      </c>
      <c r="C12" s="64">
        <v>36840</v>
      </c>
      <c r="D12" s="64">
        <v>0</v>
      </c>
      <c r="E12" s="64">
        <v>0</v>
      </c>
      <c r="F12" s="64">
        <v>66864</v>
      </c>
      <c r="G12" s="64">
        <v>77736</v>
      </c>
      <c r="H12" s="64">
        <v>20004</v>
      </c>
      <c r="I12" s="64">
        <v>0</v>
      </c>
      <c r="J12" s="64">
        <v>37225</v>
      </c>
      <c r="K12" s="64">
        <v>44748</v>
      </c>
      <c r="L12" s="57">
        <v>19164</v>
      </c>
      <c r="M12" s="57"/>
      <c r="N12" s="64">
        <f t="shared" si="2"/>
        <v>302581</v>
      </c>
      <c r="O12" s="64"/>
      <c r="P12" s="57">
        <v>0</v>
      </c>
      <c r="Q12" s="57">
        <v>4824</v>
      </c>
      <c r="R12" s="57">
        <v>71244</v>
      </c>
      <c r="S12" s="57">
        <v>0</v>
      </c>
      <c r="T12" s="65">
        <v>0</v>
      </c>
      <c r="U12" s="65">
        <v>12768</v>
      </c>
      <c r="V12" s="57">
        <v>33000</v>
      </c>
      <c r="W12" s="86"/>
      <c r="X12" s="57">
        <v>200232</v>
      </c>
      <c r="Y12" s="86"/>
      <c r="Z12" s="57">
        <v>26568</v>
      </c>
      <c r="AA12" s="86"/>
      <c r="AB12" s="86">
        <v>38556</v>
      </c>
      <c r="AC12" s="57"/>
      <c r="AD12" s="57">
        <v>46068</v>
      </c>
      <c r="AE12" s="57"/>
      <c r="AF12" s="57"/>
      <c r="AG12" s="57"/>
      <c r="AH12" s="64">
        <f t="shared" si="3"/>
        <v>433260</v>
      </c>
      <c r="AI12" s="64"/>
      <c r="AJ12" s="64">
        <v>13488</v>
      </c>
      <c r="AK12" s="64"/>
      <c r="AL12" s="58">
        <f t="shared" si="4"/>
        <v>749329</v>
      </c>
      <c r="AN12" s="18"/>
      <c r="AO12" s="18"/>
      <c r="AQ12" s="18"/>
      <c r="AR12" s="18"/>
    </row>
    <row r="13" spans="1:44">
      <c r="A13" s="4">
        <v>50210</v>
      </c>
      <c r="B13" s="5" t="s">
        <v>12</v>
      </c>
      <c r="C13" s="64">
        <v>33252</v>
      </c>
      <c r="D13" s="64">
        <v>0</v>
      </c>
      <c r="E13" s="64">
        <v>0</v>
      </c>
      <c r="F13" s="64">
        <v>60363</v>
      </c>
      <c r="G13" s="64">
        <v>70167</v>
      </c>
      <c r="H13" s="64">
        <v>18057</v>
      </c>
      <c r="I13" s="64">
        <v>0</v>
      </c>
      <c r="J13" s="64">
        <v>33606</v>
      </c>
      <c r="K13" s="64">
        <v>40383</v>
      </c>
      <c r="L13" s="57">
        <v>17289</v>
      </c>
      <c r="M13" s="57"/>
      <c r="N13" s="64">
        <f t="shared" si="2"/>
        <v>273117</v>
      </c>
      <c r="O13" s="64"/>
      <c r="P13" s="57">
        <v>0</v>
      </c>
      <c r="Q13" s="57">
        <v>4353</v>
      </c>
      <c r="R13" s="57">
        <v>64305</v>
      </c>
      <c r="S13" s="57">
        <v>0</v>
      </c>
      <c r="T13" s="65">
        <v>0</v>
      </c>
      <c r="U13" s="65">
        <v>11523</v>
      </c>
      <c r="V13" s="57">
        <v>29787</v>
      </c>
      <c r="W13" s="86"/>
      <c r="X13" s="57">
        <v>180735</v>
      </c>
      <c r="Y13" s="86"/>
      <c r="Z13" s="57">
        <v>23979</v>
      </c>
      <c r="AA13" s="86"/>
      <c r="AB13" s="86">
        <v>34800</v>
      </c>
      <c r="AC13" s="57"/>
      <c r="AD13" s="57">
        <v>41577</v>
      </c>
      <c r="AE13" s="57"/>
      <c r="AF13" s="57"/>
      <c r="AG13" s="57"/>
      <c r="AH13" s="64">
        <f t="shared" si="3"/>
        <v>391059</v>
      </c>
      <c r="AI13" s="64"/>
      <c r="AJ13" s="64">
        <v>12180</v>
      </c>
      <c r="AK13" s="64"/>
      <c r="AL13" s="58">
        <f t="shared" si="4"/>
        <v>676356</v>
      </c>
      <c r="AN13" s="18"/>
      <c r="AO13" s="18"/>
      <c r="AQ13" s="18"/>
      <c r="AR13" s="18"/>
    </row>
    <row r="14" spans="1:44">
      <c r="A14" s="4">
        <v>50215</v>
      </c>
      <c r="B14" s="5" t="s">
        <v>13</v>
      </c>
      <c r="C14" s="64">
        <v>63084</v>
      </c>
      <c r="D14" s="64">
        <v>0</v>
      </c>
      <c r="E14" s="64">
        <v>0</v>
      </c>
      <c r="F14" s="64">
        <v>174420</v>
      </c>
      <c r="G14" s="64">
        <v>191352</v>
      </c>
      <c r="H14" s="64">
        <v>55668</v>
      </c>
      <c r="I14" s="64">
        <v>0</v>
      </c>
      <c r="J14" s="64">
        <v>141156</v>
      </c>
      <c r="K14" s="64">
        <v>100236</v>
      </c>
      <c r="L14" s="57">
        <v>48792</v>
      </c>
      <c r="M14" s="110"/>
      <c r="N14" s="64">
        <f t="shared" si="2"/>
        <v>774708</v>
      </c>
      <c r="O14" s="64"/>
      <c r="P14" s="57">
        <v>0</v>
      </c>
      <c r="Q14" s="57">
        <v>13740</v>
      </c>
      <c r="R14" s="57">
        <v>269616</v>
      </c>
      <c r="S14" s="57">
        <v>0</v>
      </c>
      <c r="T14" s="65">
        <v>0</v>
      </c>
      <c r="U14" s="65">
        <v>31548</v>
      </c>
      <c r="V14" s="57">
        <v>109908</v>
      </c>
      <c r="W14" s="86"/>
      <c r="X14" s="57">
        <v>798828</v>
      </c>
      <c r="Y14" s="86"/>
      <c r="Z14" s="57">
        <v>118044</v>
      </c>
      <c r="AA14" s="86"/>
      <c r="AB14" s="86">
        <v>191904</v>
      </c>
      <c r="AC14" s="57"/>
      <c r="AD14" s="57">
        <v>233124</v>
      </c>
      <c r="AE14" s="57"/>
      <c r="AF14" s="110"/>
      <c r="AG14" s="57"/>
      <c r="AH14" s="64">
        <f>SUM(P14:AG14)</f>
        <v>1766712</v>
      </c>
      <c r="AI14" s="64"/>
      <c r="AJ14" s="64">
        <v>24516</v>
      </c>
      <c r="AK14" s="64"/>
      <c r="AL14" s="58">
        <f t="shared" si="4"/>
        <v>2565936</v>
      </c>
      <c r="AN14" s="18"/>
      <c r="AO14" s="18"/>
      <c r="AP14" s="4"/>
      <c r="AQ14" s="18"/>
      <c r="AR14" s="18"/>
    </row>
    <row r="15" spans="1:44">
      <c r="A15" s="4">
        <v>50225</v>
      </c>
      <c r="B15" s="5" t="s">
        <v>14</v>
      </c>
      <c r="C15" s="64">
        <v>960</v>
      </c>
      <c r="D15" s="64">
        <v>0</v>
      </c>
      <c r="E15" s="64">
        <v>0</v>
      </c>
      <c r="F15" s="64">
        <v>1752</v>
      </c>
      <c r="G15" s="64">
        <v>2028</v>
      </c>
      <c r="H15" s="64">
        <v>528</v>
      </c>
      <c r="I15" s="64">
        <v>0</v>
      </c>
      <c r="J15" s="64">
        <v>972</v>
      </c>
      <c r="K15" s="64">
        <v>1164</v>
      </c>
      <c r="L15" s="57">
        <v>504</v>
      </c>
      <c r="M15" s="57"/>
      <c r="N15" s="64">
        <f t="shared" si="2"/>
        <v>7908</v>
      </c>
      <c r="O15" s="64"/>
      <c r="P15" s="57">
        <v>0</v>
      </c>
      <c r="Q15" s="57">
        <v>132</v>
      </c>
      <c r="R15" s="57">
        <v>1860</v>
      </c>
      <c r="S15" s="57">
        <v>0</v>
      </c>
      <c r="T15" s="65">
        <v>0</v>
      </c>
      <c r="U15" s="65">
        <v>336</v>
      </c>
      <c r="V15" s="57">
        <v>864</v>
      </c>
      <c r="W15" s="86"/>
      <c r="X15" s="57">
        <v>5232</v>
      </c>
      <c r="Y15" s="86"/>
      <c r="Z15" s="57">
        <v>696</v>
      </c>
      <c r="AA15" s="86"/>
      <c r="AB15" s="86">
        <v>1008</v>
      </c>
      <c r="AC15" s="57"/>
      <c r="AD15" s="57">
        <v>1200</v>
      </c>
      <c r="AE15" s="57"/>
      <c r="AF15" s="57"/>
      <c r="AG15" s="57"/>
      <c r="AH15" s="64">
        <f t="shared" si="3"/>
        <v>11328</v>
      </c>
      <c r="AI15" s="64"/>
      <c r="AJ15" s="64">
        <v>348</v>
      </c>
      <c r="AK15" s="64"/>
      <c r="AL15" s="58">
        <f t="shared" si="4"/>
        <v>19584</v>
      </c>
      <c r="AN15" s="18"/>
      <c r="AO15" s="18"/>
      <c r="AP15" s="20"/>
      <c r="AQ15" s="18"/>
      <c r="AR15" s="18"/>
    </row>
    <row r="16" spans="1:44">
      <c r="A16" s="4">
        <v>50230</v>
      </c>
      <c r="B16" s="5" t="s">
        <v>15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57">
        <v>0</v>
      </c>
      <c r="M16" s="57"/>
      <c r="N16" s="64">
        <f t="shared" si="2"/>
        <v>0</v>
      </c>
      <c r="O16" s="64"/>
      <c r="P16" s="57">
        <v>0</v>
      </c>
      <c r="Q16" s="57">
        <v>0</v>
      </c>
      <c r="R16" s="57">
        <v>0</v>
      </c>
      <c r="S16" s="57">
        <v>0</v>
      </c>
      <c r="T16" s="65">
        <v>0</v>
      </c>
      <c r="U16" s="65">
        <v>0</v>
      </c>
      <c r="V16" s="57">
        <v>0</v>
      </c>
      <c r="W16" s="86"/>
      <c r="X16" s="57">
        <v>0</v>
      </c>
      <c r="Y16" s="86"/>
      <c r="Z16" s="57">
        <v>0</v>
      </c>
      <c r="AA16" s="86"/>
      <c r="AB16" s="86">
        <v>0</v>
      </c>
      <c r="AC16" s="57"/>
      <c r="AD16" s="57">
        <v>0</v>
      </c>
      <c r="AE16" s="57"/>
      <c r="AF16" s="57"/>
      <c r="AG16" s="57"/>
      <c r="AH16" s="64">
        <f t="shared" si="3"/>
        <v>0</v>
      </c>
      <c r="AI16" s="64"/>
      <c r="AJ16" s="64">
        <v>0</v>
      </c>
      <c r="AK16" s="64"/>
      <c r="AL16" s="58">
        <f t="shared" si="4"/>
        <v>0</v>
      </c>
      <c r="AN16" s="18"/>
      <c r="AO16" s="18"/>
      <c r="AP16" s="20"/>
    </row>
    <row r="17" spans="1:44">
      <c r="A17" s="4">
        <v>50231</v>
      </c>
      <c r="B17" s="5" t="s">
        <v>16</v>
      </c>
      <c r="C17" s="64">
        <v>2388</v>
      </c>
      <c r="D17" s="64">
        <v>0</v>
      </c>
      <c r="E17" s="64">
        <v>0</v>
      </c>
      <c r="F17" s="64">
        <v>6312</v>
      </c>
      <c r="G17" s="64">
        <v>7872</v>
      </c>
      <c r="H17" s="64">
        <v>1776</v>
      </c>
      <c r="I17" s="64">
        <v>0</v>
      </c>
      <c r="J17" s="64">
        <v>3672</v>
      </c>
      <c r="K17" s="64">
        <v>3372</v>
      </c>
      <c r="L17" s="57">
        <v>2160</v>
      </c>
      <c r="M17" s="57"/>
      <c r="N17" s="64">
        <f t="shared" si="2"/>
        <v>27552</v>
      </c>
      <c r="O17" s="64"/>
      <c r="P17" s="57">
        <v>0</v>
      </c>
      <c r="Q17" s="57">
        <v>564</v>
      </c>
      <c r="R17" s="57">
        <v>7068</v>
      </c>
      <c r="S17" s="57">
        <v>0</v>
      </c>
      <c r="T17" s="65">
        <v>0</v>
      </c>
      <c r="U17" s="65">
        <v>888</v>
      </c>
      <c r="V17" s="57">
        <v>4920</v>
      </c>
      <c r="W17" s="86"/>
      <c r="X17" s="57">
        <v>27912</v>
      </c>
      <c r="Y17" s="86"/>
      <c r="Z17" s="57">
        <v>3288</v>
      </c>
      <c r="AA17" s="86"/>
      <c r="AB17" s="86">
        <v>3876</v>
      </c>
      <c r="AC17" s="57"/>
      <c r="AD17" s="57">
        <v>7188</v>
      </c>
      <c r="AE17" s="57"/>
      <c r="AF17" s="57"/>
      <c r="AG17" s="57"/>
      <c r="AH17" s="64">
        <f t="shared" si="3"/>
        <v>55704</v>
      </c>
      <c r="AI17" s="64"/>
      <c r="AJ17" s="64">
        <v>888</v>
      </c>
      <c r="AK17" s="64"/>
      <c r="AL17" s="58">
        <f t="shared" si="4"/>
        <v>84144</v>
      </c>
      <c r="AN17" s="18"/>
      <c r="AO17" s="18"/>
      <c r="AP17" s="21"/>
      <c r="AQ17" s="18"/>
      <c r="AR17" s="18"/>
    </row>
    <row r="18" spans="1:44">
      <c r="A18" s="4">
        <v>50235</v>
      </c>
      <c r="B18" s="5" t="s">
        <v>17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57">
        <v>0</v>
      </c>
      <c r="M18" s="57"/>
      <c r="N18" s="64">
        <f t="shared" si="2"/>
        <v>0</v>
      </c>
      <c r="O18" s="64"/>
      <c r="P18" s="57">
        <v>0</v>
      </c>
      <c r="Q18" s="57">
        <v>0</v>
      </c>
      <c r="R18" s="57">
        <v>0</v>
      </c>
      <c r="S18" s="57">
        <v>0</v>
      </c>
      <c r="T18" s="65">
        <v>0</v>
      </c>
      <c r="U18" s="65">
        <v>0</v>
      </c>
      <c r="V18" s="57">
        <v>0</v>
      </c>
      <c r="W18" s="86"/>
      <c r="X18" s="57">
        <v>0</v>
      </c>
      <c r="Y18" s="86"/>
      <c r="Z18" s="57">
        <v>0</v>
      </c>
      <c r="AA18" s="86"/>
      <c r="AB18" s="86">
        <v>0</v>
      </c>
      <c r="AC18" s="57"/>
      <c r="AD18" s="57">
        <v>0</v>
      </c>
      <c r="AE18" s="57"/>
      <c r="AF18" s="57"/>
      <c r="AG18" s="57"/>
      <c r="AH18" s="64">
        <f t="shared" si="3"/>
        <v>0</v>
      </c>
      <c r="AI18" s="64"/>
      <c r="AJ18" s="64">
        <v>0</v>
      </c>
      <c r="AK18" s="64"/>
      <c r="AL18" s="58">
        <f t="shared" si="4"/>
        <v>0</v>
      </c>
      <c r="AN18" s="18"/>
      <c r="AO18" s="18"/>
    </row>
    <row r="19" spans="1:44">
      <c r="A19" s="4">
        <v>50245</v>
      </c>
      <c r="B19" s="5" t="s">
        <v>18</v>
      </c>
      <c r="C19" s="64">
        <v>8400</v>
      </c>
      <c r="D19" s="64">
        <v>0</v>
      </c>
      <c r="E19" s="64">
        <v>0</v>
      </c>
      <c r="F19" s="64">
        <v>6000</v>
      </c>
      <c r="G19" s="64">
        <v>6000</v>
      </c>
      <c r="H19" s="64">
        <v>0</v>
      </c>
      <c r="I19" s="64">
        <v>0</v>
      </c>
      <c r="J19" s="64">
        <v>0</v>
      </c>
      <c r="K19" s="64">
        <v>6000</v>
      </c>
      <c r="L19" s="57">
        <v>0</v>
      </c>
      <c r="M19" s="57"/>
      <c r="N19" s="64">
        <f t="shared" si="2"/>
        <v>26400</v>
      </c>
      <c r="O19" s="64"/>
      <c r="P19" s="57">
        <v>0</v>
      </c>
      <c r="Q19" s="57">
        <v>0</v>
      </c>
      <c r="R19" s="57">
        <v>6000</v>
      </c>
      <c r="S19" s="57">
        <v>0</v>
      </c>
      <c r="T19" s="65">
        <v>0</v>
      </c>
      <c r="U19" s="65">
        <v>0</v>
      </c>
      <c r="V19" s="57">
        <v>0</v>
      </c>
      <c r="W19" s="86"/>
      <c r="X19" s="57">
        <v>0</v>
      </c>
      <c r="Y19" s="86"/>
      <c r="Z19" s="57">
        <v>0</v>
      </c>
      <c r="AA19" s="86"/>
      <c r="AB19" s="86">
        <v>0</v>
      </c>
      <c r="AC19" s="57"/>
      <c r="AD19" s="57">
        <v>0</v>
      </c>
      <c r="AE19" s="57"/>
      <c r="AF19" s="57"/>
      <c r="AG19" s="57"/>
      <c r="AH19" s="64">
        <f t="shared" si="3"/>
        <v>6000</v>
      </c>
      <c r="AI19" s="64"/>
      <c r="AJ19" s="64">
        <v>0</v>
      </c>
      <c r="AK19" s="64"/>
      <c r="AL19" s="58">
        <f t="shared" si="4"/>
        <v>32400</v>
      </c>
      <c r="AN19" s="18"/>
      <c r="AO19" s="18"/>
      <c r="AP19" s="4"/>
    </row>
    <row r="20" spans="1:44">
      <c r="A20" s="4">
        <v>50250</v>
      </c>
      <c r="B20" s="5" t="s">
        <v>19</v>
      </c>
      <c r="C20" s="64">
        <v>3240</v>
      </c>
      <c r="D20" s="64">
        <v>0</v>
      </c>
      <c r="E20" s="64">
        <v>0</v>
      </c>
      <c r="F20" s="64">
        <v>720</v>
      </c>
      <c r="G20" s="64">
        <v>720</v>
      </c>
      <c r="H20" s="64">
        <v>720</v>
      </c>
      <c r="I20" s="64">
        <v>0</v>
      </c>
      <c r="J20" s="64">
        <v>0</v>
      </c>
      <c r="K20" s="64">
        <v>3600</v>
      </c>
      <c r="L20" s="57">
        <v>0</v>
      </c>
      <c r="M20" s="57"/>
      <c r="N20" s="64">
        <f t="shared" si="2"/>
        <v>9000</v>
      </c>
      <c r="O20" s="64"/>
      <c r="P20" s="57">
        <v>0</v>
      </c>
      <c r="Q20" s="57">
        <v>0</v>
      </c>
      <c r="R20" s="57">
        <v>720</v>
      </c>
      <c r="S20" s="57">
        <v>0</v>
      </c>
      <c r="T20" s="65">
        <v>0</v>
      </c>
      <c r="U20" s="65">
        <v>0</v>
      </c>
      <c r="V20" s="57">
        <v>0</v>
      </c>
      <c r="W20" s="86"/>
      <c r="X20" s="57">
        <v>0</v>
      </c>
      <c r="Y20" s="86"/>
      <c r="Z20" s="57">
        <v>0</v>
      </c>
      <c r="AA20" s="86"/>
      <c r="AB20" s="86">
        <v>0</v>
      </c>
      <c r="AC20" s="57"/>
      <c r="AD20" s="57">
        <v>0</v>
      </c>
      <c r="AE20" s="57"/>
      <c r="AF20" s="57"/>
      <c r="AG20" s="57"/>
      <c r="AH20" s="64">
        <f t="shared" si="3"/>
        <v>720</v>
      </c>
      <c r="AI20" s="64"/>
      <c r="AJ20" s="64">
        <v>720</v>
      </c>
      <c r="AK20" s="64"/>
      <c r="AL20" s="58">
        <f t="shared" si="4"/>
        <v>10440</v>
      </c>
      <c r="AN20" s="18"/>
      <c r="AO20" s="18"/>
      <c r="AP20" s="20"/>
    </row>
    <row r="21" spans="1:44">
      <c r="A21" s="4">
        <v>50265</v>
      </c>
      <c r="B21" s="5" t="s">
        <v>20</v>
      </c>
      <c r="C21" s="64">
        <v>2004</v>
      </c>
      <c r="D21" s="64">
        <v>0</v>
      </c>
      <c r="E21" s="64">
        <v>0</v>
      </c>
      <c r="F21" s="64">
        <v>6696</v>
      </c>
      <c r="G21" s="64">
        <v>7728</v>
      </c>
      <c r="H21" s="64">
        <v>2352</v>
      </c>
      <c r="I21" s="64">
        <v>0</v>
      </c>
      <c r="J21" s="64">
        <v>5088</v>
      </c>
      <c r="K21" s="64">
        <v>4152</v>
      </c>
      <c r="L21" s="57">
        <v>2244</v>
      </c>
      <c r="M21" s="57"/>
      <c r="N21" s="64">
        <f t="shared" si="2"/>
        <v>30264</v>
      </c>
      <c r="O21" s="64"/>
      <c r="P21" s="57">
        <v>0</v>
      </c>
      <c r="Q21" s="57">
        <v>540</v>
      </c>
      <c r="R21" s="57">
        <v>9876</v>
      </c>
      <c r="S21" s="57">
        <v>0</v>
      </c>
      <c r="T21" s="65">
        <v>0</v>
      </c>
      <c r="U21" s="65">
        <v>1128</v>
      </c>
      <c r="V21" s="57">
        <v>4632</v>
      </c>
      <c r="W21" s="86"/>
      <c r="X21" s="57">
        <v>32676</v>
      </c>
      <c r="Y21" s="86"/>
      <c r="Z21" s="57">
        <v>4740</v>
      </c>
      <c r="AA21" s="86"/>
      <c r="AB21" s="86">
        <v>6984</v>
      </c>
      <c r="AC21" s="57"/>
      <c r="AD21" s="57">
        <v>8592</v>
      </c>
      <c r="AE21" s="57"/>
      <c r="AF21" s="57"/>
      <c r="AG21" s="57"/>
      <c r="AH21" s="64">
        <f t="shared" si="3"/>
        <v>69168</v>
      </c>
      <c r="AI21" s="64"/>
      <c r="AJ21" s="64">
        <v>840</v>
      </c>
      <c r="AK21" s="64"/>
      <c r="AL21" s="58">
        <f t="shared" si="4"/>
        <v>100272</v>
      </c>
      <c r="AN21" s="18"/>
      <c r="AO21" s="18"/>
      <c r="AP21" s="20"/>
      <c r="AQ21" s="10"/>
    </row>
    <row r="22" spans="1:44">
      <c r="A22" s="4">
        <v>50270</v>
      </c>
      <c r="B22" s="5" t="s">
        <v>118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57">
        <v>0</v>
      </c>
      <c r="M22" s="57"/>
      <c r="N22" s="64"/>
      <c r="O22" s="64"/>
      <c r="P22" s="57">
        <v>0</v>
      </c>
      <c r="Q22" s="57">
        <v>0</v>
      </c>
      <c r="R22" s="57">
        <v>0</v>
      </c>
      <c r="S22" s="57">
        <v>0</v>
      </c>
      <c r="T22" s="65">
        <v>0</v>
      </c>
      <c r="U22" s="65">
        <v>0</v>
      </c>
      <c r="V22" s="57">
        <v>0</v>
      </c>
      <c r="W22" s="57"/>
      <c r="X22" s="57">
        <v>0</v>
      </c>
      <c r="Y22" s="85"/>
      <c r="Z22" s="57">
        <v>0</v>
      </c>
      <c r="AA22" s="86"/>
      <c r="AB22" s="86">
        <v>0</v>
      </c>
      <c r="AC22" s="57"/>
      <c r="AD22" s="57">
        <v>0</v>
      </c>
      <c r="AE22" s="57"/>
      <c r="AF22" s="57"/>
      <c r="AG22" s="57"/>
      <c r="AH22" s="64">
        <f t="shared" si="3"/>
        <v>0</v>
      </c>
      <c r="AI22" s="64"/>
      <c r="AJ22" s="64">
        <v>0</v>
      </c>
      <c r="AK22" s="64"/>
      <c r="AL22" s="58">
        <f t="shared" si="4"/>
        <v>0</v>
      </c>
      <c r="AN22" s="18"/>
      <c r="AO22" s="18"/>
      <c r="AP22" s="20"/>
      <c r="AQ22" s="10"/>
    </row>
    <row r="23" spans="1:44" s="63" customFormat="1">
      <c r="A23" s="67"/>
      <c r="B23" s="68" t="s">
        <v>21</v>
      </c>
      <c r="C23" s="60">
        <f>SUM(C8:C22)</f>
        <v>631680</v>
      </c>
      <c r="D23" s="60">
        <f t="shared" ref="D23:M23" si="5">SUM(D8:D22)</f>
        <v>0</v>
      </c>
      <c r="E23" s="60">
        <f t="shared" si="5"/>
        <v>0</v>
      </c>
      <c r="F23" s="60">
        <f t="shared" si="5"/>
        <v>1197279</v>
      </c>
      <c r="G23" s="60">
        <f t="shared" si="5"/>
        <v>1379737</v>
      </c>
      <c r="H23" s="60">
        <f t="shared" si="5"/>
        <v>360589</v>
      </c>
      <c r="I23" s="60">
        <f t="shared" si="5"/>
        <v>0</v>
      </c>
      <c r="J23" s="60">
        <f t="shared" si="5"/>
        <v>708375</v>
      </c>
      <c r="K23" s="60">
        <f t="shared" si="5"/>
        <v>788487</v>
      </c>
      <c r="L23" s="60">
        <f t="shared" si="5"/>
        <v>340545</v>
      </c>
      <c r="M23" s="60">
        <f t="shared" si="5"/>
        <v>0</v>
      </c>
      <c r="N23" s="60">
        <f t="shared" ref="N23" si="6">SUM(N8:N21)</f>
        <v>5406692</v>
      </c>
      <c r="O23" s="61"/>
      <c r="P23" s="60">
        <f t="shared" ref="P23:AG23" si="7">SUM(P8:P22)</f>
        <v>0</v>
      </c>
      <c r="Q23" s="60">
        <f t="shared" si="7"/>
        <v>87153</v>
      </c>
      <c r="R23" s="60">
        <f t="shared" si="7"/>
        <v>1361927</v>
      </c>
      <c r="S23" s="60">
        <f t="shared" si="7"/>
        <v>0</v>
      </c>
      <c r="T23" s="60">
        <f t="shared" si="7"/>
        <v>0</v>
      </c>
      <c r="U23" s="60">
        <f t="shared" si="7"/>
        <v>225051</v>
      </c>
      <c r="V23" s="60">
        <f t="shared" si="7"/>
        <v>614461</v>
      </c>
      <c r="W23" s="60">
        <f t="shared" si="7"/>
        <v>0</v>
      </c>
      <c r="X23" s="60">
        <f t="shared" si="7"/>
        <v>3863006</v>
      </c>
      <c r="Y23" s="60">
        <f t="shared" si="7"/>
        <v>0</v>
      </c>
      <c r="Z23" s="60">
        <f t="shared" si="7"/>
        <v>524477</v>
      </c>
      <c r="AA23" s="60">
        <f t="shared" si="7"/>
        <v>0</v>
      </c>
      <c r="AB23" s="60">
        <f t="shared" si="7"/>
        <v>781128</v>
      </c>
      <c r="AC23" s="60">
        <f t="shared" si="7"/>
        <v>0</v>
      </c>
      <c r="AD23" s="60">
        <f t="shared" si="7"/>
        <v>939851</v>
      </c>
      <c r="AE23" s="60">
        <f t="shared" si="7"/>
        <v>0</v>
      </c>
      <c r="AF23" s="60">
        <f t="shared" si="7"/>
        <v>255921</v>
      </c>
      <c r="AG23" s="60">
        <f t="shared" si="7"/>
        <v>0</v>
      </c>
      <c r="AH23" s="60">
        <f>SUM(AH8:AH22)</f>
        <v>8652975</v>
      </c>
      <c r="AI23" s="61"/>
      <c r="AJ23" s="60">
        <f>SUM(AJ8:AJ22)</f>
        <v>228624</v>
      </c>
      <c r="AK23" s="61"/>
      <c r="AL23" s="69">
        <f>SUM(AL8:AL22)</f>
        <v>14288291</v>
      </c>
      <c r="AM23" s="70"/>
      <c r="AN23" s="71"/>
      <c r="AO23" s="71"/>
      <c r="AP23" s="72"/>
    </row>
    <row r="24" spans="1:44" s="90" customFormat="1">
      <c r="A24" s="4"/>
      <c r="B24" s="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57"/>
      <c r="Q24" s="57"/>
      <c r="R24" s="57"/>
      <c r="S24" s="57"/>
      <c r="T24" s="65"/>
      <c r="U24" s="65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64"/>
      <c r="AJ24" s="64"/>
      <c r="AK24" s="64"/>
      <c r="AL24" s="58"/>
      <c r="AM24" s="59"/>
      <c r="AN24" s="22"/>
      <c r="AO24" s="88"/>
      <c r="AP24" s="89"/>
    </row>
    <row r="25" spans="1:44" s="90" customFormat="1">
      <c r="A25" s="4">
        <v>50301</v>
      </c>
      <c r="B25" s="5" t="s">
        <v>22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64">
        <f t="shared" ref="N25" si="8">SUM(C25:L25)</f>
        <v>0</v>
      </c>
      <c r="O25" s="64"/>
      <c r="P25" s="57"/>
      <c r="Q25" s="57"/>
      <c r="R25" s="57"/>
      <c r="S25" s="57"/>
      <c r="T25" s="65"/>
      <c r="U25" s="65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>
        <f t="shared" ref="AH25:AH56" si="9">SUM(P25:AG25)</f>
        <v>0</v>
      </c>
      <c r="AI25" s="64"/>
      <c r="AJ25" s="64"/>
      <c r="AK25" s="64"/>
      <c r="AL25" s="58">
        <f t="shared" ref="AL25:AL56" si="10">N25+AH25+AJ25</f>
        <v>0</v>
      </c>
      <c r="AM25" s="59"/>
      <c r="AN25" s="22"/>
      <c r="AO25" s="88"/>
      <c r="AP25" s="89"/>
    </row>
    <row r="26" spans="1:44" s="90" customFormat="1">
      <c r="A26" s="4">
        <v>50302</v>
      </c>
      <c r="B26" s="5" t="s">
        <v>23</v>
      </c>
      <c r="C26" s="57"/>
      <c r="D26" s="57"/>
      <c r="E26" s="57"/>
      <c r="F26" s="57">
        <v>100</v>
      </c>
      <c r="G26" s="57"/>
      <c r="H26" s="57">
        <v>200000</v>
      </c>
      <c r="I26" s="57"/>
      <c r="J26" s="57">
        <v>7000</v>
      </c>
      <c r="K26" s="57"/>
      <c r="L26" s="57">
        <v>900</v>
      </c>
      <c r="M26" s="57"/>
      <c r="N26" s="64">
        <f>SUM(C26:M26)</f>
        <v>208000</v>
      </c>
      <c r="O26" s="64"/>
      <c r="P26" s="57"/>
      <c r="Q26" s="57"/>
      <c r="R26" s="57">
        <v>20000</v>
      </c>
      <c r="S26" s="57"/>
      <c r="T26" s="65"/>
      <c r="U26" s="65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>
        <f t="shared" si="9"/>
        <v>20000</v>
      </c>
      <c r="AI26" s="64"/>
      <c r="AJ26" s="64"/>
      <c r="AK26" s="64"/>
      <c r="AL26" s="58">
        <f t="shared" si="10"/>
        <v>228000</v>
      </c>
      <c r="AM26" s="59"/>
      <c r="AN26" s="22"/>
      <c r="AO26" s="88"/>
      <c r="AP26" s="91"/>
    </row>
    <row r="27" spans="1:44" s="90" customFormat="1">
      <c r="A27" s="4">
        <v>50305</v>
      </c>
      <c r="B27" s="5" t="s">
        <v>24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64">
        <f t="shared" ref="N27:N82" si="11">SUM(C27:M27)</f>
        <v>0</v>
      </c>
      <c r="O27" s="64"/>
      <c r="P27" s="57"/>
      <c r="Q27" s="57"/>
      <c r="R27" s="57"/>
      <c r="S27" s="57"/>
      <c r="T27" s="65"/>
      <c r="U27" s="65"/>
      <c r="V27" s="57"/>
      <c r="W27" s="57"/>
      <c r="X27" s="57"/>
      <c r="Y27" s="57"/>
      <c r="Z27" s="57"/>
      <c r="AA27" s="57"/>
      <c r="AB27" s="57"/>
      <c r="AC27" s="57"/>
      <c r="AD27" s="57">
        <v>4800</v>
      </c>
      <c r="AE27" s="57"/>
      <c r="AF27" s="57"/>
      <c r="AG27" s="57"/>
      <c r="AH27" s="57">
        <f t="shared" si="9"/>
        <v>4800</v>
      </c>
      <c r="AI27" s="64"/>
      <c r="AJ27" s="64"/>
      <c r="AK27" s="64"/>
      <c r="AL27" s="58">
        <f t="shared" si="10"/>
        <v>4800</v>
      </c>
      <c r="AM27" s="59"/>
      <c r="AN27" s="22"/>
      <c r="AO27" s="88"/>
      <c r="AP27" s="91"/>
    </row>
    <row r="28" spans="1:44" s="90" customFormat="1">
      <c r="A28" s="4">
        <v>50306</v>
      </c>
      <c r="B28" s="5" t="s">
        <v>25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64">
        <f t="shared" si="11"/>
        <v>0</v>
      </c>
      <c r="O28" s="64"/>
      <c r="P28" s="57"/>
      <c r="Q28" s="57"/>
      <c r="R28" s="57">
        <v>61600</v>
      </c>
      <c r="S28" s="57"/>
      <c r="T28" s="65"/>
      <c r="U28" s="65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>
        <f t="shared" si="9"/>
        <v>61600</v>
      </c>
      <c r="AI28" s="64"/>
      <c r="AJ28" s="64"/>
      <c r="AK28" s="64"/>
      <c r="AL28" s="58">
        <f t="shared" si="10"/>
        <v>61600</v>
      </c>
      <c r="AM28" s="59"/>
      <c r="AN28" s="92"/>
      <c r="AO28" s="92"/>
      <c r="AP28" s="92"/>
    </row>
    <row r="29" spans="1:44" s="90" customFormat="1">
      <c r="A29" s="4">
        <v>50307</v>
      </c>
      <c r="B29" s="5" t="s">
        <v>26</v>
      </c>
      <c r="C29" s="57"/>
      <c r="D29" s="57"/>
      <c r="E29" s="57"/>
      <c r="F29" s="57">
        <v>6000</v>
      </c>
      <c r="G29" s="57"/>
      <c r="H29" s="57"/>
      <c r="I29" s="57"/>
      <c r="J29" s="57">
        <v>12600</v>
      </c>
      <c r="K29" s="57"/>
      <c r="L29" s="57"/>
      <c r="M29" s="57"/>
      <c r="N29" s="64">
        <f t="shared" si="11"/>
        <v>18600</v>
      </c>
      <c r="O29" s="64"/>
      <c r="P29" s="57"/>
      <c r="Q29" s="57"/>
      <c r="R29" s="57">
        <v>75000</v>
      </c>
      <c r="S29" s="57"/>
      <c r="T29" s="65"/>
      <c r="U29" s="65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>
        <f t="shared" si="9"/>
        <v>75000</v>
      </c>
      <c r="AI29" s="64"/>
      <c r="AJ29" s="57"/>
      <c r="AK29" s="64"/>
      <c r="AL29" s="58">
        <f t="shared" si="10"/>
        <v>93600</v>
      </c>
      <c r="AM29" s="59"/>
      <c r="AN29" s="22"/>
      <c r="AO29" s="88"/>
      <c r="AP29" s="89"/>
    </row>
    <row r="30" spans="1:44" s="90" customFormat="1">
      <c r="A30" s="4">
        <v>50308</v>
      </c>
      <c r="B30" s="5" t="s">
        <v>27</v>
      </c>
      <c r="C30" s="57"/>
      <c r="D30" s="57"/>
      <c r="E30" s="57"/>
      <c r="F30" s="57">
        <v>93900</v>
      </c>
      <c r="G30" s="57"/>
      <c r="H30" s="57"/>
      <c r="I30" s="57"/>
      <c r="J30" s="57"/>
      <c r="K30" s="57"/>
      <c r="L30" s="57"/>
      <c r="M30" s="57"/>
      <c r="N30" s="64">
        <f t="shared" si="11"/>
        <v>93900</v>
      </c>
      <c r="O30" s="64"/>
      <c r="P30" s="57"/>
      <c r="Q30" s="57"/>
      <c r="R30" s="57"/>
      <c r="S30" s="57"/>
      <c r="T30" s="65"/>
      <c r="U30" s="65">
        <v>122171</v>
      </c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>
        <f t="shared" si="9"/>
        <v>122171</v>
      </c>
      <c r="AI30" s="64"/>
      <c r="AJ30" s="64"/>
      <c r="AK30" s="64"/>
      <c r="AL30" s="58">
        <f t="shared" si="10"/>
        <v>216071</v>
      </c>
      <c r="AM30" s="59"/>
      <c r="AN30" s="22"/>
      <c r="AO30" s="88"/>
      <c r="AP30" s="89"/>
    </row>
    <row r="31" spans="1:44" s="90" customFormat="1">
      <c r="A31" s="4">
        <v>50309</v>
      </c>
      <c r="B31" s="5" t="s">
        <v>28</v>
      </c>
      <c r="C31" s="57">
        <v>295600</v>
      </c>
      <c r="D31" s="57"/>
      <c r="E31" s="57">
        <v>6500</v>
      </c>
      <c r="F31" s="57">
        <v>161300</v>
      </c>
      <c r="G31" s="57">
        <v>900000</v>
      </c>
      <c r="H31" s="57">
        <v>140000</v>
      </c>
      <c r="I31" s="57">
        <v>0</v>
      </c>
      <c r="J31" s="57">
        <v>155000</v>
      </c>
      <c r="K31" s="57">
        <v>222800</v>
      </c>
      <c r="L31" s="57"/>
      <c r="M31" s="57"/>
      <c r="N31" s="64">
        <f t="shared" si="11"/>
        <v>1881200</v>
      </c>
      <c r="O31" s="64"/>
      <c r="P31" s="57"/>
      <c r="Q31" s="57"/>
      <c r="R31" s="57">
        <v>58000</v>
      </c>
      <c r="S31" s="57"/>
      <c r="T31" s="65"/>
      <c r="U31" s="65"/>
      <c r="V31" s="57"/>
      <c r="W31" s="57"/>
      <c r="X31" s="57"/>
      <c r="Y31" s="57"/>
      <c r="Z31" s="57"/>
      <c r="AA31" s="57"/>
      <c r="AB31" s="57"/>
      <c r="AC31" s="57"/>
      <c r="AD31" s="57">
        <v>14000</v>
      </c>
      <c r="AE31" s="57"/>
      <c r="AF31" s="57"/>
      <c r="AG31" s="57"/>
      <c r="AH31" s="57">
        <f t="shared" si="9"/>
        <v>72000</v>
      </c>
      <c r="AI31" s="64"/>
      <c r="AJ31" s="57">
        <v>150000</v>
      </c>
      <c r="AK31" s="64"/>
      <c r="AL31" s="58">
        <f t="shared" si="10"/>
        <v>2103200</v>
      </c>
      <c r="AM31" s="59"/>
      <c r="AN31" s="22"/>
      <c r="AO31" s="88"/>
      <c r="AP31" s="89"/>
    </row>
    <row r="32" spans="1:44" s="90" customFormat="1">
      <c r="A32" s="4">
        <v>50310</v>
      </c>
      <c r="B32" s="5" t="s">
        <v>29</v>
      </c>
      <c r="C32" s="57"/>
      <c r="D32" s="57">
        <v>16860</v>
      </c>
      <c r="E32" s="57"/>
      <c r="F32" s="57">
        <v>8000</v>
      </c>
      <c r="G32" s="57"/>
      <c r="H32" s="57">
        <v>4500</v>
      </c>
      <c r="I32" s="57">
        <v>0</v>
      </c>
      <c r="J32" s="57">
        <v>10000</v>
      </c>
      <c r="K32" s="57"/>
      <c r="L32" s="57"/>
      <c r="M32" s="57"/>
      <c r="N32" s="64">
        <f t="shared" si="11"/>
        <v>39360</v>
      </c>
      <c r="O32" s="64"/>
      <c r="P32" s="57"/>
      <c r="Q32" s="57">
        <v>1500</v>
      </c>
      <c r="R32" s="57">
        <v>49860</v>
      </c>
      <c r="S32" s="57"/>
      <c r="T32" s="65"/>
      <c r="U32" s="65"/>
      <c r="V32" s="57"/>
      <c r="W32" s="57"/>
      <c r="X32" s="57"/>
      <c r="Z32" s="57">
        <v>250</v>
      </c>
      <c r="AA32" s="57"/>
      <c r="AB32" s="57"/>
      <c r="AC32" s="57"/>
      <c r="AD32" s="57">
        <v>1200</v>
      </c>
      <c r="AE32" s="57"/>
      <c r="AF32" s="57"/>
      <c r="AG32" s="57"/>
      <c r="AH32" s="57">
        <f t="shared" si="9"/>
        <v>52810</v>
      </c>
      <c r="AI32" s="64"/>
      <c r="AJ32" s="64">
        <v>169301</v>
      </c>
      <c r="AK32" s="64"/>
      <c r="AL32" s="58">
        <f t="shared" si="10"/>
        <v>261471</v>
      </c>
      <c r="AM32" s="59"/>
      <c r="AN32" s="22"/>
      <c r="AO32" s="88"/>
      <c r="AP32" s="89"/>
    </row>
    <row r="33" spans="1:42" s="90" customFormat="1">
      <c r="A33" s="4">
        <v>50311</v>
      </c>
      <c r="B33" s="5" t="s">
        <v>30</v>
      </c>
      <c r="C33" s="57"/>
      <c r="D33" s="57">
        <v>1000</v>
      </c>
      <c r="E33" s="57"/>
      <c r="F33" s="57"/>
      <c r="G33" s="57">
        <v>15000</v>
      </c>
      <c r="H33" s="57">
        <v>100000</v>
      </c>
      <c r="I33" s="57"/>
      <c r="J33" s="57">
        <v>1000</v>
      </c>
      <c r="K33" s="57"/>
      <c r="L33" s="57"/>
      <c r="M33" s="57"/>
      <c r="N33" s="64">
        <f t="shared" si="11"/>
        <v>117000</v>
      </c>
      <c r="O33" s="64"/>
      <c r="P33" s="57"/>
      <c r="Q33" s="57"/>
      <c r="R33" s="57">
        <v>8000</v>
      </c>
      <c r="S33" s="57"/>
      <c r="T33" s="65"/>
      <c r="U33" s="65"/>
      <c r="V33" s="57"/>
      <c r="W33" s="57"/>
      <c r="X33" s="57"/>
      <c r="AA33" s="57"/>
      <c r="AB33" s="57"/>
      <c r="AC33" s="57"/>
      <c r="AD33" s="57">
        <v>1200</v>
      </c>
      <c r="AE33" s="57"/>
      <c r="AF33" s="57"/>
      <c r="AG33" s="57"/>
      <c r="AH33" s="57">
        <f t="shared" si="9"/>
        <v>9200</v>
      </c>
      <c r="AI33" s="64"/>
      <c r="AJ33" s="64">
        <v>4000</v>
      </c>
      <c r="AK33" s="64"/>
      <c r="AL33" s="58">
        <f t="shared" si="10"/>
        <v>130200</v>
      </c>
      <c r="AM33" s="59"/>
      <c r="AN33" s="22"/>
      <c r="AO33" s="93"/>
    </row>
    <row r="34" spans="1:42" s="90" customFormat="1">
      <c r="A34" s="4">
        <v>50312</v>
      </c>
      <c r="B34" s="5" t="s">
        <v>31</v>
      </c>
      <c r="C34" s="57"/>
      <c r="D34" s="57"/>
      <c r="E34" s="57"/>
      <c r="F34" s="57"/>
      <c r="G34" s="57"/>
      <c r="H34" s="57">
        <v>40000</v>
      </c>
      <c r="I34" s="57"/>
      <c r="J34" s="57">
        <v>23000</v>
      </c>
      <c r="K34" s="57"/>
      <c r="L34" s="57"/>
      <c r="M34" s="57"/>
      <c r="N34" s="64">
        <f t="shared" si="11"/>
        <v>63000</v>
      </c>
      <c r="O34" s="64"/>
      <c r="P34" s="57"/>
      <c r="Q34" s="57"/>
      <c r="R34" s="57"/>
      <c r="S34" s="57"/>
      <c r="T34" s="65"/>
      <c r="U34" s="65"/>
      <c r="V34" s="57"/>
      <c r="W34" s="57"/>
      <c r="X34" s="57"/>
      <c r="Z34" s="57"/>
      <c r="AA34" s="57"/>
      <c r="AB34" s="57"/>
      <c r="AC34" s="57"/>
      <c r="AD34" s="57"/>
      <c r="AE34" s="57"/>
      <c r="AF34" s="57"/>
      <c r="AG34" s="57"/>
      <c r="AH34" s="57">
        <f t="shared" si="9"/>
        <v>0</v>
      </c>
      <c r="AI34" s="64"/>
      <c r="AJ34" s="64"/>
      <c r="AK34" s="64"/>
      <c r="AL34" s="58">
        <f t="shared" si="10"/>
        <v>63000</v>
      </c>
      <c r="AM34" s="59"/>
      <c r="AN34" s="94"/>
      <c r="AO34" s="94"/>
      <c r="AP34" s="94"/>
    </row>
    <row r="35" spans="1:42" s="90" customFormat="1">
      <c r="A35" s="4">
        <v>50313</v>
      </c>
      <c r="B35" s="5" t="s">
        <v>32</v>
      </c>
      <c r="C35" s="58"/>
      <c r="D35" s="57"/>
      <c r="E35" s="57">
        <v>25300</v>
      </c>
      <c r="F35" s="57">
        <v>203753</v>
      </c>
      <c r="G35" s="57">
        <v>180000</v>
      </c>
      <c r="H35" s="57">
        <v>96450</v>
      </c>
      <c r="I35" s="57">
        <v>0</v>
      </c>
      <c r="J35" s="57"/>
      <c r="K35" s="57">
        <v>514975</v>
      </c>
      <c r="L35" s="57">
        <v>35560</v>
      </c>
      <c r="M35" s="57"/>
      <c r="N35" s="64">
        <f t="shared" si="11"/>
        <v>1056038</v>
      </c>
      <c r="O35" s="64"/>
      <c r="P35" s="57"/>
      <c r="Q35" s="57">
        <v>25000</v>
      </c>
      <c r="R35" s="57">
        <v>7600</v>
      </c>
      <c r="S35" s="57"/>
      <c r="T35" s="65"/>
      <c r="U35" s="65"/>
      <c r="V35" s="57">
        <v>88500</v>
      </c>
      <c r="W35" s="57"/>
      <c r="X35" s="57">
        <v>268500</v>
      </c>
      <c r="Z35" s="57">
        <v>5000</v>
      </c>
      <c r="AA35" s="57"/>
      <c r="AB35" s="57"/>
      <c r="AC35" s="57"/>
      <c r="AD35" s="57">
        <v>30000</v>
      </c>
      <c r="AE35" s="57"/>
      <c r="AF35" s="57"/>
      <c r="AG35" s="57"/>
      <c r="AH35" s="57">
        <f t="shared" si="9"/>
        <v>424600</v>
      </c>
      <c r="AI35" s="64"/>
      <c r="AJ35" s="64">
        <v>35633</v>
      </c>
      <c r="AK35" s="64"/>
      <c r="AL35" s="58">
        <f t="shared" si="10"/>
        <v>1516271</v>
      </c>
      <c r="AM35" s="59"/>
    </row>
    <row r="36" spans="1:42" s="90" customFormat="1">
      <c r="A36" s="4">
        <v>50315</v>
      </c>
      <c r="B36" s="5" t="s">
        <v>33</v>
      </c>
      <c r="C36" s="57">
        <v>56200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64">
        <f t="shared" si="11"/>
        <v>56200</v>
      </c>
      <c r="O36" s="64"/>
      <c r="P36" s="57"/>
      <c r="Q36" s="57"/>
      <c r="R36" s="57">
        <v>40000</v>
      </c>
      <c r="S36" s="57"/>
      <c r="T36" s="65"/>
      <c r="U36" s="65"/>
      <c r="V36" s="57"/>
      <c r="W36" s="57"/>
      <c r="X36" s="57"/>
      <c r="Z36" s="57"/>
      <c r="AA36" s="57"/>
      <c r="AB36" s="57"/>
      <c r="AC36" s="57"/>
      <c r="AD36" s="57"/>
      <c r="AE36" s="57"/>
      <c r="AF36" s="57"/>
      <c r="AG36" s="57"/>
      <c r="AH36" s="57">
        <f t="shared" si="9"/>
        <v>40000</v>
      </c>
      <c r="AI36" s="64"/>
      <c r="AJ36" s="64"/>
      <c r="AK36" s="64"/>
      <c r="AL36" s="58">
        <f t="shared" si="10"/>
        <v>96200</v>
      </c>
      <c r="AM36" s="59"/>
    </row>
    <row r="37" spans="1:42" s="90" customFormat="1">
      <c r="A37" s="4">
        <v>50316</v>
      </c>
      <c r="B37" s="5" t="s">
        <v>34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64">
        <f t="shared" si="11"/>
        <v>0</v>
      </c>
      <c r="O37" s="64"/>
      <c r="P37" s="57"/>
      <c r="Q37" s="57"/>
      <c r="R37" s="57"/>
      <c r="S37" s="57"/>
      <c r="T37" s="65"/>
      <c r="U37" s="65"/>
      <c r="V37" s="57"/>
      <c r="W37" s="57"/>
      <c r="X37" s="57"/>
      <c r="Z37" s="57"/>
      <c r="AA37" s="57"/>
      <c r="AB37" s="57"/>
      <c r="AC37" s="57"/>
      <c r="AD37" s="57">
        <v>50000</v>
      </c>
      <c r="AE37" s="57"/>
      <c r="AF37" s="57"/>
      <c r="AG37" s="57"/>
      <c r="AH37" s="57">
        <f t="shared" si="9"/>
        <v>50000</v>
      </c>
      <c r="AI37" s="64"/>
      <c r="AJ37" s="64">
        <v>1000</v>
      </c>
      <c r="AK37" s="64"/>
      <c r="AL37" s="58">
        <f t="shared" si="10"/>
        <v>51000</v>
      </c>
      <c r="AM37" s="59"/>
    </row>
    <row r="38" spans="1:42" s="90" customFormat="1">
      <c r="A38" s="4">
        <v>50317</v>
      </c>
      <c r="B38" s="5" t="s">
        <v>35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64">
        <f t="shared" si="11"/>
        <v>0</v>
      </c>
      <c r="O38" s="64"/>
      <c r="P38" s="57"/>
      <c r="Q38" s="57"/>
      <c r="R38" s="57">
        <v>40000</v>
      </c>
      <c r="S38" s="57"/>
      <c r="T38" s="65"/>
      <c r="U38" s="65"/>
      <c r="V38" s="57"/>
      <c r="W38" s="57"/>
      <c r="X38" s="57"/>
      <c r="Z38" s="57"/>
      <c r="AA38" s="57"/>
      <c r="AB38" s="57"/>
      <c r="AC38" s="57"/>
      <c r="AD38" s="57"/>
      <c r="AE38" s="57"/>
      <c r="AF38" s="57"/>
      <c r="AG38" s="57"/>
      <c r="AH38" s="57">
        <f t="shared" si="9"/>
        <v>40000</v>
      </c>
      <c r="AI38" s="64"/>
      <c r="AJ38" s="64">
        <v>5000</v>
      </c>
      <c r="AK38" s="64"/>
      <c r="AL38" s="58">
        <f t="shared" si="10"/>
        <v>45000</v>
      </c>
      <c r="AM38" s="59"/>
    </row>
    <row r="39" spans="1:42" s="90" customFormat="1">
      <c r="A39" s="4">
        <v>50318</v>
      </c>
      <c r="B39" s="5" t="s">
        <v>36</v>
      </c>
      <c r="C39" s="57"/>
      <c r="D39" s="57">
        <v>26900</v>
      </c>
      <c r="E39" s="57"/>
      <c r="F39" s="57"/>
      <c r="G39" s="57"/>
      <c r="H39" s="57"/>
      <c r="I39" s="57"/>
      <c r="J39" s="57"/>
      <c r="K39" s="57"/>
      <c r="L39" s="57"/>
      <c r="M39" s="57"/>
      <c r="N39" s="64">
        <f t="shared" si="11"/>
        <v>26900</v>
      </c>
      <c r="O39" s="64"/>
      <c r="P39" s="57"/>
      <c r="Q39" s="57"/>
      <c r="R39" s="57">
        <v>149000</v>
      </c>
      <c r="S39" s="57"/>
      <c r="T39" s="65"/>
      <c r="U39" s="65"/>
      <c r="V39" s="57"/>
      <c r="W39" s="57"/>
      <c r="X39" s="57"/>
      <c r="Z39" s="57"/>
      <c r="AA39" s="57"/>
      <c r="AB39" s="57"/>
      <c r="AC39" s="57"/>
      <c r="AD39" s="58"/>
      <c r="AE39" s="57"/>
      <c r="AF39" s="57"/>
      <c r="AG39" s="57"/>
      <c r="AH39" s="57">
        <f t="shared" si="9"/>
        <v>149000</v>
      </c>
      <c r="AI39" s="64"/>
      <c r="AJ39" s="64">
        <v>516270</v>
      </c>
      <c r="AK39" s="64"/>
      <c r="AL39" s="58">
        <f t="shared" si="10"/>
        <v>692170</v>
      </c>
      <c r="AM39" s="59"/>
    </row>
    <row r="40" spans="1:42" s="90" customFormat="1">
      <c r="A40" s="4">
        <v>50410</v>
      </c>
      <c r="B40" s="5" t="s">
        <v>37</v>
      </c>
      <c r="C40" s="57"/>
      <c r="D40" s="57">
        <v>500</v>
      </c>
      <c r="E40" s="57"/>
      <c r="F40" s="57"/>
      <c r="G40" s="57"/>
      <c r="H40" s="57"/>
      <c r="I40" s="57"/>
      <c r="J40" s="57"/>
      <c r="K40" s="57"/>
      <c r="L40" s="57"/>
      <c r="M40" s="57"/>
      <c r="N40" s="64">
        <f t="shared" si="11"/>
        <v>500</v>
      </c>
      <c r="O40" s="64"/>
      <c r="P40" s="57"/>
      <c r="Q40" s="57"/>
      <c r="R40" s="57">
        <v>21000</v>
      </c>
      <c r="S40" s="57"/>
      <c r="T40" s="65"/>
      <c r="U40" s="65"/>
      <c r="V40" s="57">
        <v>75000</v>
      </c>
      <c r="W40" s="57"/>
      <c r="X40" s="57">
        <v>729000</v>
      </c>
      <c r="Z40" s="57"/>
      <c r="AA40" s="57"/>
      <c r="AB40" s="57"/>
      <c r="AC40" s="57"/>
      <c r="AD40" s="57">
        <v>0</v>
      </c>
      <c r="AE40" s="57"/>
      <c r="AF40" s="57">
        <v>44400</v>
      </c>
      <c r="AG40" s="57"/>
      <c r="AH40" s="57">
        <f>SUM(P40:AG40)</f>
        <v>869400</v>
      </c>
      <c r="AI40" s="64"/>
      <c r="AJ40" s="64">
        <v>1135000</v>
      </c>
      <c r="AK40" s="64"/>
      <c r="AL40" s="58">
        <f t="shared" si="10"/>
        <v>2004900</v>
      </c>
      <c r="AM40" s="59"/>
      <c r="AN40" s="58"/>
    </row>
    <row r="41" spans="1:42" s="90" customFormat="1">
      <c r="A41" s="4">
        <v>50415</v>
      </c>
      <c r="B41" s="5" t="s">
        <v>38</v>
      </c>
      <c r="C41" s="57"/>
      <c r="D41" s="57"/>
      <c r="E41" s="57"/>
      <c r="F41" s="57"/>
      <c r="G41" s="57"/>
      <c r="H41" s="57"/>
      <c r="I41" s="57"/>
      <c r="J41" s="57"/>
      <c r="K41" s="57">
        <v>1200</v>
      </c>
      <c r="L41" s="57"/>
      <c r="M41" s="57"/>
      <c r="N41" s="64">
        <f t="shared" si="11"/>
        <v>1200</v>
      </c>
      <c r="O41" s="64"/>
      <c r="P41" s="57"/>
      <c r="Q41" s="57"/>
      <c r="R41" s="57">
        <v>38000</v>
      </c>
      <c r="S41" s="57"/>
      <c r="T41" s="65"/>
      <c r="U41" s="65"/>
      <c r="V41" s="57"/>
      <c r="W41" s="57"/>
      <c r="X41" s="57"/>
      <c r="Z41" s="57"/>
      <c r="AA41" s="57"/>
      <c r="AB41" s="57"/>
      <c r="AC41" s="57"/>
      <c r="AD41" s="57">
        <v>53500</v>
      </c>
      <c r="AE41" s="57"/>
      <c r="AF41" s="57"/>
      <c r="AG41" s="57"/>
      <c r="AH41" s="57">
        <f t="shared" si="9"/>
        <v>91500</v>
      </c>
      <c r="AI41" s="64"/>
      <c r="AJ41" s="64">
        <v>500</v>
      </c>
      <c r="AK41" s="64"/>
      <c r="AL41" s="58">
        <f t="shared" si="10"/>
        <v>93200</v>
      </c>
      <c r="AM41" s="59"/>
    </row>
    <row r="42" spans="1:42" s="90" customFormat="1">
      <c r="A42" s="4">
        <v>50420</v>
      </c>
      <c r="B42" s="5" t="s">
        <v>39</v>
      </c>
      <c r="C42" s="57"/>
      <c r="D42" s="57"/>
      <c r="E42" s="57"/>
      <c r="F42" s="57"/>
      <c r="G42" s="57"/>
      <c r="H42" s="57">
        <v>23100</v>
      </c>
      <c r="I42" s="57"/>
      <c r="J42" s="57">
        <v>7000</v>
      </c>
      <c r="K42" s="57"/>
      <c r="L42" s="57"/>
      <c r="M42" s="57"/>
      <c r="N42" s="64">
        <f t="shared" si="11"/>
        <v>30100</v>
      </c>
      <c r="O42" s="64"/>
      <c r="P42" s="57"/>
      <c r="Q42" s="57"/>
      <c r="R42" s="57">
        <v>5000</v>
      </c>
      <c r="S42" s="57"/>
      <c r="T42" s="65"/>
      <c r="U42" s="65"/>
      <c r="V42" s="57"/>
      <c r="W42" s="57"/>
      <c r="X42" s="57"/>
      <c r="Z42" s="57"/>
      <c r="AA42" s="57"/>
      <c r="AB42" s="57"/>
      <c r="AC42" s="57"/>
      <c r="AD42" s="57"/>
      <c r="AE42" s="57"/>
      <c r="AF42" s="57"/>
      <c r="AG42" s="57"/>
      <c r="AH42" s="57">
        <f t="shared" si="9"/>
        <v>5000</v>
      </c>
      <c r="AI42" s="64"/>
      <c r="AJ42" s="64"/>
      <c r="AK42" s="64"/>
      <c r="AL42" s="58">
        <f t="shared" si="10"/>
        <v>35100</v>
      </c>
      <c r="AM42" s="59"/>
    </row>
    <row r="43" spans="1:42" s="90" customFormat="1">
      <c r="A43" s="4">
        <v>50425</v>
      </c>
      <c r="B43" s="5" t="s">
        <v>40</v>
      </c>
      <c r="C43" s="57"/>
      <c r="D43" s="57">
        <v>16000</v>
      </c>
      <c r="E43" s="57">
        <v>700</v>
      </c>
      <c r="F43" s="57">
        <v>500</v>
      </c>
      <c r="G43" s="57"/>
      <c r="H43" s="57"/>
      <c r="I43" s="57">
        <v>0</v>
      </c>
      <c r="J43" s="57"/>
      <c r="K43" s="57"/>
      <c r="L43" s="57"/>
      <c r="M43" s="57"/>
      <c r="N43" s="64">
        <f t="shared" si="11"/>
        <v>17200</v>
      </c>
      <c r="O43" s="64"/>
      <c r="P43" s="57"/>
      <c r="Q43" s="57"/>
      <c r="R43" s="57">
        <v>10000</v>
      </c>
      <c r="S43" s="57"/>
      <c r="T43" s="65"/>
      <c r="U43" s="65"/>
      <c r="V43" s="57"/>
      <c r="W43" s="57"/>
      <c r="X43" s="57"/>
      <c r="Z43" s="57">
        <v>2000</v>
      </c>
      <c r="AA43" s="57"/>
      <c r="AB43" s="57"/>
      <c r="AC43" s="57"/>
      <c r="AD43" s="57"/>
      <c r="AE43" s="57"/>
      <c r="AF43" s="57"/>
      <c r="AG43" s="57"/>
      <c r="AH43" s="57">
        <f t="shared" si="9"/>
        <v>12000</v>
      </c>
      <c r="AI43" s="64"/>
      <c r="AJ43" s="64">
        <v>1000</v>
      </c>
      <c r="AK43" s="64"/>
      <c r="AL43" s="58">
        <f t="shared" si="10"/>
        <v>30200</v>
      </c>
      <c r="AM43" s="59"/>
    </row>
    <row r="44" spans="1:42" s="90" customFormat="1">
      <c r="A44" s="4">
        <v>50430</v>
      </c>
      <c r="B44" s="5" t="s">
        <v>41</v>
      </c>
      <c r="C44" s="57"/>
      <c r="D44" s="57"/>
      <c r="E44" s="57"/>
      <c r="F44" s="57"/>
      <c r="G44" s="57"/>
      <c r="H44" s="57"/>
      <c r="I44" s="57"/>
      <c r="J44" s="57"/>
      <c r="K44" s="57">
        <v>200</v>
      </c>
      <c r="L44" s="57"/>
      <c r="M44" s="57"/>
      <c r="N44" s="64">
        <f t="shared" si="11"/>
        <v>200</v>
      </c>
      <c r="O44" s="64"/>
      <c r="P44" s="57"/>
      <c r="Q44" s="57"/>
      <c r="R44" s="57"/>
      <c r="S44" s="57"/>
      <c r="T44" s="65"/>
      <c r="U44" s="65"/>
      <c r="V44" s="57"/>
      <c r="W44" s="57"/>
      <c r="X44" s="57"/>
      <c r="Z44" s="57"/>
      <c r="AA44" s="57"/>
      <c r="AB44" s="57"/>
      <c r="AC44" s="57"/>
      <c r="AD44" s="57"/>
      <c r="AE44" s="57"/>
      <c r="AF44" s="57"/>
      <c r="AG44" s="57"/>
      <c r="AH44" s="57">
        <f t="shared" si="9"/>
        <v>0</v>
      </c>
      <c r="AI44" s="64"/>
      <c r="AJ44" s="64"/>
      <c r="AK44" s="64"/>
      <c r="AL44" s="58">
        <f t="shared" si="10"/>
        <v>200</v>
      </c>
      <c r="AM44" s="59"/>
    </row>
    <row r="45" spans="1:42" s="90" customFormat="1">
      <c r="A45" s="4">
        <v>50435</v>
      </c>
      <c r="B45" s="5" t="s">
        <v>42</v>
      </c>
      <c r="C45" s="57"/>
      <c r="D45" s="57">
        <v>7000</v>
      </c>
      <c r="E45" s="57"/>
      <c r="F45" s="57"/>
      <c r="G45" s="57"/>
      <c r="H45" s="57"/>
      <c r="I45" s="57"/>
      <c r="J45" s="57"/>
      <c r="K45" s="57">
        <v>1800</v>
      </c>
      <c r="L45" s="57"/>
      <c r="M45" s="57"/>
      <c r="N45" s="64">
        <f t="shared" si="11"/>
        <v>8800</v>
      </c>
      <c r="O45" s="64"/>
      <c r="P45" s="57"/>
      <c r="Q45" s="57"/>
      <c r="R45" s="57">
        <v>10000</v>
      </c>
      <c r="S45" s="57"/>
      <c r="T45" s="65"/>
      <c r="U45" s="65"/>
      <c r="V45" s="57"/>
      <c r="W45" s="57"/>
      <c r="X45" s="57"/>
      <c r="Z45" s="57"/>
      <c r="AA45" s="57"/>
      <c r="AB45" s="57"/>
      <c r="AC45" s="57"/>
      <c r="AD45" s="57"/>
      <c r="AE45" s="57"/>
      <c r="AF45" s="57"/>
      <c r="AG45" s="57"/>
      <c r="AH45" s="57">
        <f t="shared" si="9"/>
        <v>10000</v>
      </c>
      <c r="AI45" s="64"/>
      <c r="AJ45" s="64"/>
      <c r="AK45" s="64"/>
      <c r="AL45" s="58">
        <f t="shared" si="10"/>
        <v>18800</v>
      </c>
      <c r="AM45" s="59"/>
    </row>
    <row r="46" spans="1:42" s="90" customFormat="1">
      <c r="A46" s="4">
        <v>50440</v>
      </c>
      <c r="B46" s="5" t="s">
        <v>43</v>
      </c>
      <c r="C46" s="58"/>
      <c r="D46" s="59"/>
      <c r="E46" s="57">
        <v>500</v>
      </c>
      <c r="F46" s="57"/>
      <c r="G46" s="57"/>
      <c r="H46" s="57"/>
      <c r="I46" s="57">
        <v>0</v>
      </c>
      <c r="J46" s="57"/>
      <c r="K46" s="57">
        <v>119000</v>
      </c>
      <c r="L46" s="57">
        <v>4000</v>
      </c>
      <c r="M46" s="57">
        <v>30000</v>
      </c>
      <c r="N46" s="64">
        <f t="shared" si="11"/>
        <v>153500</v>
      </c>
      <c r="O46" s="64"/>
      <c r="P46" s="57"/>
      <c r="Q46" s="57">
        <v>6000</v>
      </c>
      <c r="R46" s="57"/>
      <c r="S46" s="57"/>
      <c r="T46" s="65"/>
      <c r="U46" s="65"/>
      <c r="V46" s="57"/>
      <c r="W46" s="57"/>
      <c r="X46" s="57"/>
      <c r="Z46" s="57">
        <v>2000</v>
      </c>
      <c r="AA46" s="57"/>
      <c r="AB46" s="57"/>
      <c r="AC46" s="57"/>
      <c r="AD46" s="57"/>
      <c r="AE46" s="57"/>
      <c r="AF46" s="57"/>
      <c r="AG46" s="57"/>
      <c r="AH46" s="57">
        <f t="shared" si="9"/>
        <v>8000</v>
      </c>
      <c r="AI46" s="64"/>
      <c r="AJ46" s="64"/>
      <c r="AK46" s="64"/>
      <c r="AL46" s="58">
        <f t="shared" si="10"/>
        <v>161500</v>
      </c>
      <c r="AM46" s="59"/>
    </row>
    <row r="47" spans="1:42" s="90" customFormat="1">
      <c r="A47" s="4">
        <v>50445</v>
      </c>
      <c r="B47" s="5" t="s">
        <v>44</v>
      </c>
      <c r="C47" s="57"/>
      <c r="D47" s="59">
        <v>7260</v>
      </c>
      <c r="E47" s="57"/>
      <c r="F47" s="57">
        <v>4000</v>
      </c>
      <c r="G47" s="57"/>
      <c r="H47" s="57">
        <v>5950</v>
      </c>
      <c r="I47" s="57">
        <v>0</v>
      </c>
      <c r="J47" s="57"/>
      <c r="K47" s="57"/>
      <c r="L47" s="57"/>
      <c r="M47" s="57"/>
      <c r="N47" s="64">
        <f t="shared" si="11"/>
        <v>17210</v>
      </c>
      <c r="O47" s="64"/>
      <c r="P47" s="57"/>
      <c r="Q47" s="57"/>
      <c r="R47" s="57">
        <v>4000</v>
      </c>
      <c r="S47" s="57"/>
      <c r="T47" s="65"/>
      <c r="U47" s="65"/>
      <c r="V47" s="57"/>
      <c r="W47" s="57"/>
      <c r="X47" s="57"/>
      <c r="Z47" s="57">
        <v>3500</v>
      </c>
      <c r="AA47" s="57"/>
      <c r="AB47" s="57"/>
      <c r="AC47" s="57"/>
      <c r="AD47" s="57"/>
      <c r="AE47" s="57"/>
      <c r="AF47" s="57"/>
      <c r="AG47" s="57"/>
      <c r="AH47" s="57">
        <f t="shared" si="9"/>
        <v>7500</v>
      </c>
      <c r="AI47" s="64"/>
      <c r="AJ47" s="64"/>
      <c r="AK47" s="64"/>
      <c r="AL47" s="58">
        <f t="shared" si="10"/>
        <v>24710</v>
      </c>
      <c r="AM47" s="59"/>
    </row>
    <row r="48" spans="1:42" s="90" customFormat="1">
      <c r="A48" s="4">
        <v>50450</v>
      </c>
      <c r="B48" s="5" t="s">
        <v>45</v>
      </c>
      <c r="C48" s="57"/>
      <c r="D48" s="57"/>
      <c r="E48" s="57"/>
      <c r="F48" s="57"/>
      <c r="G48" s="57"/>
      <c r="H48" s="58"/>
      <c r="I48" s="58"/>
      <c r="J48" s="57"/>
      <c r="K48" s="57"/>
      <c r="L48" s="57"/>
      <c r="M48" s="57"/>
      <c r="N48" s="64">
        <f t="shared" si="11"/>
        <v>0</v>
      </c>
      <c r="O48" s="64"/>
      <c r="P48" s="57"/>
      <c r="Q48" s="57"/>
      <c r="R48" s="57"/>
      <c r="S48" s="57"/>
      <c r="T48" s="65"/>
      <c r="U48" s="65"/>
      <c r="V48" s="57"/>
      <c r="W48" s="57"/>
      <c r="X48" s="57"/>
      <c r="Z48" s="57"/>
      <c r="AA48" s="57"/>
      <c r="AB48" s="57"/>
      <c r="AC48" s="57"/>
      <c r="AD48" s="57">
        <v>75000</v>
      </c>
      <c r="AE48" s="57"/>
      <c r="AF48" s="57">
        <v>35520</v>
      </c>
      <c r="AG48" s="57"/>
      <c r="AH48" s="57">
        <f>SUM(P48:AG48)</f>
        <v>110520</v>
      </c>
      <c r="AI48" s="64"/>
      <c r="AJ48" s="64"/>
      <c r="AK48" s="64"/>
      <c r="AL48" s="58">
        <f t="shared" si="10"/>
        <v>110520</v>
      </c>
      <c r="AM48" s="59"/>
    </row>
    <row r="49" spans="1:39" s="90" customFormat="1">
      <c r="A49" s="4">
        <v>50455</v>
      </c>
      <c r="B49" s="5" t="s">
        <v>46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64">
        <f t="shared" si="11"/>
        <v>0</v>
      </c>
      <c r="O49" s="64"/>
      <c r="P49" s="57"/>
      <c r="Q49" s="57"/>
      <c r="R49" s="57"/>
      <c r="S49" s="57"/>
      <c r="T49" s="65"/>
      <c r="U49" s="65"/>
      <c r="V49" s="57"/>
      <c r="W49" s="57"/>
      <c r="X49" s="57"/>
      <c r="Z49" s="57"/>
      <c r="AA49" s="57"/>
      <c r="AB49" s="57"/>
      <c r="AC49" s="57"/>
      <c r="AD49" s="57">
        <v>582807</v>
      </c>
      <c r="AE49" s="57"/>
      <c r="AF49" s="57">
        <v>31080</v>
      </c>
      <c r="AG49" s="57"/>
      <c r="AH49" s="57">
        <f t="shared" si="9"/>
        <v>613887</v>
      </c>
      <c r="AI49" s="64"/>
      <c r="AJ49" s="64">
        <v>1000</v>
      </c>
      <c r="AK49" s="64"/>
      <c r="AL49" s="58">
        <f t="shared" si="10"/>
        <v>614887</v>
      </c>
      <c r="AM49" s="59"/>
    </row>
    <row r="50" spans="1:39" s="90" customFormat="1">
      <c r="A50" s="4">
        <v>50456</v>
      </c>
      <c r="B50" s="5" t="s">
        <v>47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64">
        <f t="shared" si="11"/>
        <v>0</v>
      </c>
      <c r="O50" s="64"/>
      <c r="P50" s="57"/>
      <c r="Q50" s="57"/>
      <c r="R50" s="57"/>
      <c r="S50" s="57"/>
      <c r="T50" s="65"/>
      <c r="U50" s="65"/>
      <c r="V50" s="57"/>
      <c r="W50" s="57"/>
      <c r="X50" s="57"/>
      <c r="Z50" s="57"/>
      <c r="AA50" s="57"/>
      <c r="AB50" s="57"/>
      <c r="AC50" s="57"/>
      <c r="AD50" s="57">
        <v>32000</v>
      </c>
      <c r="AE50" s="57"/>
      <c r="AF50" s="57">
        <v>31080</v>
      </c>
      <c r="AG50" s="57"/>
      <c r="AH50" s="57">
        <f t="shared" si="9"/>
        <v>63080</v>
      </c>
      <c r="AI50" s="64"/>
      <c r="AJ50" s="64"/>
      <c r="AK50" s="64"/>
      <c r="AL50" s="58">
        <f t="shared" si="10"/>
        <v>63080</v>
      </c>
      <c r="AM50" s="59"/>
    </row>
    <row r="51" spans="1:39" s="90" customFormat="1">
      <c r="A51" s="4">
        <v>50457</v>
      </c>
      <c r="B51" s="5" t="s">
        <v>110</v>
      </c>
      <c r="C51" s="57">
        <v>15000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64">
        <f t="shared" si="11"/>
        <v>15000</v>
      </c>
      <c r="O51" s="64"/>
      <c r="P51" s="57"/>
      <c r="Q51" s="57"/>
      <c r="R51" s="57">
        <v>199500</v>
      </c>
      <c r="S51" s="57"/>
      <c r="T51" s="65"/>
      <c r="U51" s="65"/>
      <c r="V51" s="57"/>
      <c r="W51" s="57"/>
      <c r="X51" s="57"/>
      <c r="Z51" s="57"/>
      <c r="AA51" s="57"/>
      <c r="AB51" s="57"/>
      <c r="AC51" s="57"/>
      <c r="AD51" s="57"/>
      <c r="AE51" s="57"/>
      <c r="AF51" s="57"/>
      <c r="AG51" s="57"/>
      <c r="AH51" s="57">
        <f t="shared" si="9"/>
        <v>199500</v>
      </c>
      <c r="AI51" s="64"/>
      <c r="AJ51" s="64"/>
      <c r="AK51" s="64"/>
      <c r="AL51" s="58">
        <f t="shared" si="10"/>
        <v>214500</v>
      </c>
      <c r="AM51" s="59"/>
    </row>
    <row r="52" spans="1:39" s="90" customFormat="1">
      <c r="A52" s="4">
        <v>50515</v>
      </c>
      <c r="B52" s="5" t="s">
        <v>48</v>
      </c>
      <c r="C52" s="57"/>
      <c r="D52" s="57">
        <v>34400</v>
      </c>
      <c r="E52" s="57"/>
      <c r="F52" s="57"/>
      <c r="G52" s="57"/>
      <c r="H52" s="57"/>
      <c r="I52" s="57">
        <v>0</v>
      </c>
      <c r="J52" s="57"/>
      <c r="K52" s="57">
        <v>116800</v>
      </c>
      <c r="L52" s="57"/>
      <c r="M52" s="57"/>
      <c r="N52" s="64">
        <f t="shared" si="11"/>
        <v>151200</v>
      </c>
      <c r="O52" s="64"/>
      <c r="P52" s="57"/>
      <c r="Q52" s="57">
        <v>1200</v>
      </c>
      <c r="R52" s="57">
        <v>39400</v>
      </c>
      <c r="S52" s="57"/>
      <c r="T52" s="65"/>
      <c r="U52" s="65"/>
      <c r="V52" s="57"/>
      <c r="W52" s="57"/>
      <c r="X52" s="57"/>
      <c r="Z52" s="57">
        <v>34400</v>
      </c>
      <c r="AA52" s="57"/>
      <c r="AB52" s="57"/>
      <c r="AC52" s="57"/>
      <c r="AD52" s="57"/>
      <c r="AE52" s="57"/>
      <c r="AF52" s="57"/>
      <c r="AG52" s="57"/>
      <c r="AH52" s="57">
        <f t="shared" si="9"/>
        <v>75000</v>
      </c>
      <c r="AI52" s="64"/>
      <c r="AJ52" s="64">
        <v>43020</v>
      </c>
      <c r="AK52" s="64"/>
      <c r="AL52" s="58">
        <f t="shared" si="10"/>
        <v>269220</v>
      </c>
      <c r="AM52" s="59"/>
    </row>
    <row r="53" spans="1:39" s="90" customFormat="1">
      <c r="A53" s="4">
        <v>50520</v>
      </c>
      <c r="B53" s="5" t="s">
        <v>49</v>
      </c>
      <c r="C53" s="57"/>
      <c r="D53" s="57"/>
      <c r="E53" s="57"/>
      <c r="F53" s="57"/>
      <c r="G53" s="57"/>
      <c r="H53" s="57"/>
      <c r="I53" s="57">
        <v>0</v>
      </c>
      <c r="J53" s="57"/>
      <c r="K53" s="57"/>
      <c r="L53" s="57"/>
      <c r="M53" s="57"/>
      <c r="N53" s="64">
        <f t="shared" si="11"/>
        <v>0</v>
      </c>
      <c r="O53" s="64"/>
      <c r="P53" s="57"/>
      <c r="Q53" s="57"/>
      <c r="R53" s="57">
        <v>30000</v>
      </c>
      <c r="S53" s="57"/>
      <c r="T53" s="65"/>
      <c r="U53" s="65"/>
      <c r="V53" s="57"/>
      <c r="W53" s="57"/>
      <c r="X53" s="57"/>
      <c r="Z53" s="57">
        <v>18000</v>
      </c>
      <c r="AA53" s="57"/>
      <c r="AB53" s="57"/>
      <c r="AC53" s="57"/>
      <c r="AD53" s="57"/>
      <c r="AE53" s="57"/>
      <c r="AF53" s="57"/>
      <c r="AG53" s="57"/>
      <c r="AH53" s="57">
        <f t="shared" si="9"/>
        <v>48000</v>
      </c>
      <c r="AI53" s="64"/>
      <c r="AJ53" s="64">
        <v>84700</v>
      </c>
      <c r="AK53" s="64"/>
      <c r="AL53" s="58">
        <f t="shared" si="10"/>
        <v>132700</v>
      </c>
      <c r="AM53" s="59"/>
    </row>
    <row r="54" spans="1:39" s="90" customFormat="1">
      <c r="A54" s="4">
        <v>50525</v>
      </c>
      <c r="B54" s="5" t="s">
        <v>50</v>
      </c>
      <c r="C54" s="57"/>
      <c r="D54" s="57">
        <v>16550</v>
      </c>
      <c r="E54" s="57"/>
      <c r="F54" s="57"/>
      <c r="G54" s="57"/>
      <c r="H54" s="57"/>
      <c r="I54" s="57">
        <v>0</v>
      </c>
      <c r="J54" s="57"/>
      <c r="K54" s="57"/>
      <c r="L54" s="57"/>
      <c r="M54" s="57"/>
      <c r="N54" s="64">
        <f t="shared" si="11"/>
        <v>16550</v>
      </c>
      <c r="O54" s="64"/>
      <c r="P54" s="57"/>
      <c r="Q54" s="57"/>
      <c r="R54" s="57">
        <v>55000</v>
      </c>
      <c r="S54" s="57"/>
      <c r="T54" s="65"/>
      <c r="U54" s="65"/>
      <c r="V54" s="57"/>
      <c r="W54" s="57"/>
      <c r="X54" s="57"/>
      <c r="Z54" s="57">
        <v>18000</v>
      </c>
      <c r="AA54" s="57"/>
      <c r="AB54" s="57"/>
      <c r="AC54" s="57"/>
      <c r="AD54" s="57"/>
      <c r="AE54" s="57"/>
      <c r="AF54" s="57"/>
      <c r="AG54" s="57"/>
      <c r="AH54" s="57">
        <f t="shared" si="9"/>
        <v>73000</v>
      </c>
      <c r="AI54" s="64"/>
      <c r="AJ54" s="64">
        <v>263442</v>
      </c>
      <c r="AK54" s="64"/>
      <c r="AL54" s="58">
        <f t="shared" si="10"/>
        <v>352992</v>
      </c>
      <c r="AM54" s="59"/>
    </row>
    <row r="55" spans="1:39" s="90" customFormat="1">
      <c r="A55" s="4">
        <v>50530</v>
      </c>
      <c r="B55" s="5" t="s">
        <v>51</v>
      </c>
      <c r="C55" s="57"/>
      <c r="D55" s="57"/>
      <c r="E55" s="57"/>
      <c r="F55" s="57"/>
      <c r="G55" s="57">
        <v>6000</v>
      </c>
      <c r="H55" s="57"/>
      <c r="I55" s="57"/>
      <c r="J55" s="57"/>
      <c r="K55" s="57"/>
      <c r="L55" s="57"/>
      <c r="M55" s="57"/>
      <c r="N55" s="64">
        <f t="shared" si="11"/>
        <v>6000</v>
      </c>
      <c r="O55" s="64"/>
      <c r="P55" s="57"/>
      <c r="Q55" s="57"/>
      <c r="R55" s="57"/>
      <c r="S55" s="57"/>
      <c r="T55" s="65"/>
      <c r="U55" s="65"/>
      <c r="V55" s="57"/>
      <c r="W55" s="57"/>
      <c r="X55" s="57"/>
      <c r="Z55" s="57"/>
      <c r="AA55" s="57"/>
      <c r="AB55" s="57"/>
      <c r="AC55" s="57"/>
      <c r="AD55" s="57"/>
      <c r="AE55" s="57"/>
      <c r="AF55" s="57"/>
      <c r="AG55" s="57"/>
      <c r="AH55" s="57">
        <f t="shared" si="9"/>
        <v>0</v>
      </c>
      <c r="AI55" s="64"/>
      <c r="AJ55" s="64">
        <v>660</v>
      </c>
      <c r="AK55" s="64"/>
      <c r="AL55" s="58">
        <f t="shared" si="10"/>
        <v>6660</v>
      </c>
      <c r="AM55" s="59"/>
    </row>
    <row r="56" spans="1:39" s="90" customFormat="1">
      <c r="A56" s="4">
        <v>50605</v>
      </c>
      <c r="B56" s="5" t="s">
        <v>52</v>
      </c>
      <c r="C56" s="57"/>
      <c r="D56" s="57"/>
      <c r="E56" s="57"/>
      <c r="F56" s="57">
        <v>2800</v>
      </c>
      <c r="G56" s="57"/>
      <c r="H56" s="57"/>
      <c r="I56" s="57"/>
      <c r="J56" s="57"/>
      <c r="K56" s="57"/>
      <c r="L56" s="57"/>
      <c r="M56" s="57"/>
      <c r="N56" s="64">
        <f t="shared" si="11"/>
        <v>2800</v>
      </c>
      <c r="O56" s="64"/>
      <c r="P56" s="57"/>
      <c r="Q56" s="57"/>
      <c r="R56" s="57"/>
      <c r="S56" s="57"/>
      <c r="T56" s="65"/>
      <c r="U56" s="65"/>
      <c r="V56" s="57"/>
      <c r="W56" s="57"/>
      <c r="X56" s="57"/>
      <c r="Z56" s="57"/>
      <c r="AA56" s="57"/>
      <c r="AB56" s="57"/>
      <c r="AC56" s="57"/>
      <c r="AD56" s="57"/>
      <c r="AE56" s="57"/>
      <c r="AF56" s="57"/>
      <c r="AG56" s="57"/>
      <c r="AH56" s="57">
        <f t="shared" si="9"/>
        <v>0</v>
      </c>
      <c r="AI56" s="64"/>
      <c r="AJ56" s="64">
        <v>856700</v>
      </c>
      <c r="AK56" s="64"/>
      <c r="AL56" s="58">
        <f t="shared" si="10"/>
        <v>859500</v>
      </c>
      <c r="AM56" s="59"/>
    </row>
    <row r="57" spans="1:39" s="90" customFormat="1">
      <c r="A57" s="4">
        <v>50610</v>
      </c>
      <c r="B57" s="5" t="s">
        <v>53</v>
      </c>
      <c r="C57" s="57"/>
      <c r="D57" s="57"/>
      <c r="E57" s="57"/>
      <c r="F57" s="57">
        <v>1200</v>
      </c>
      <c r="G57" s="57"/>
      <c r="H57" s="57"/>
      <c r="I57" s="57"/>
      <c r="J57" s="57"/>
      <c r="K57" s="57"/>
      <c r="L57" s="57"/>
      <c r="M57" s="57"/>
      <c r="N57" s="64">
        <f t="shared" si="11"/>
        <v>1200</v>
      </c>
      <c r="O57" s="64"/>
      <c r="P57" s="57"/>
      <c r="Q57" s="57"/>
      <c r="R57" s="57"/>
      <c r="S57" s="57"/>
      <c r="T57" s="65"/>
      <c r="U57" s="65"/>
      <c r="V57" s="57"/>
      <c r="W57" s="57"/>
      <c r="X57" s="57"/>
      <c r="Z57" s="57"/>
      <c r="AA57" s="57"/>
      <c r="AB57" s="57"/>
      <c r="AC57" s="57"/>
      <c r="AD57" s="57">
        <v>28500</v>
      </c>
      <c r="AE57" s="57"/>
      <c r="AF57" s="57"/>
      <c r="AG57" s="57"/>
      <c r="AH57" s="57">
        <f t="shared" ref="AH57:AH82" si="12">SUM(P57:AG57)</f>
        <v>28500</v>
      </c>
      <c r="AI57" s="64"/>
      <c r="AJ57" s="64">
        <v>167500</v>
      </c>
      <c r="AK57" s="64"/>
      <c r="AL57" s="58">
        <f t="shared" ref="AL57:AL82" si="13">N57+AH57+AJ57</f>
        <v>197200</v>
      </c>
      <c r="AM57" s="59"/>
    </row>
    <row r="58" spans="1:39" s="90" customFormat="1">
      <c r="A58" s="4">
        <v>50615</v>
      </c>
      <c r="B58" s="5" t="s">
        <v>54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64">
        <f t="shared" si="11"/>
        <v>0</v>
      </c>
      <c r="O58" s="64"/>
      <c r="P58" s="57"/>
      <c r="Q58" s="57"/>
      <c r="R58" s="57"/>
      <c r="S58" s="57"/>
      <c r="T58" s="65"/>
      <c r="U58" s="65"/>
      <c r="V58" s="57"/>
      <c r="W58" s="57"/>
      <c r="X58" s="57"/>
      <c r="Z58" s="57"/>
      <c r="AA58" s="57"/>
      <c r="AB58" s="57"/>
      <c r="AC58" s="57"/>
      <c r="AD58" s="57"/>
      <c r="AE58" s="57"/>
      <c r="AF58" s="57"/>
      <c r="AG58" s="57"/>
      <c r="AH58" s="57">
        <f t="shared" si="12"/>
        <v>0</v>
      </c>
      <c r="AI58" s="64"/>
      <c r="AJ58" s="64">
        <v>430600</v>
      </c>
      <c r="AK58" s="64"/>
      <c r="AL58" s="58">
        <f t="shared" si="13"/>
        <v>430600</v>
      </c>
      <c r="AM58" s="59"/>
    </row>
    <row r="59" spans="1:39" s="90" customFormat="1">
      <c r="A59" s="4">
        <v>50620</v>
      </c>
      <c r="B59" s="5" t="s">
        <v>55</v>
      </c>
      <c r="C59" s="57"/>
      <c r="D59" s="57"/>
      <c r="E59" s="57"/>
      <c r="F59" s="57">
        <v>3600</v>
      </c>
      <c r="G59" s="57"/>
      <c r="H59" s="57"/>
      <c r="I59" s="57"/>
      <c r="J59" s="57"/>
      <c r="K59" s="57"/>
      <c r="L59" s="57"/>
      <c r="M59" s="57"/>
      <c r="N59" s="64">
        <f t="shared" si="11"/>
        <v>3600</v>
      </c>
      <c r="O59" s="64"/>
      <c r="P59" s="57"/>
      <c r="Q59" s="57"/>
      <c r="R59" s="57"/>
      <c r="S59" s="57"/>
      <c r="T59" s="65"/>
      <c r="U59" s="65"/>
      <c r="V59" s="57"/>
      <c r="W59" s="57"/>
      <c r="X59" s="57"/>
      <c r="Z59" s="57"/>
      <c r="AA59" s="57"/>
      <c r="AB59" s="57"/>
      <c r="AC59" s="57"/>
      <c r="AD59" s="57"/>
      <c r="AE59" s="57"/>
      <c r="AF59" s="57"/>
      <c r="AG59" s="57"/>
      <c r="AH59" s="57">
        <f t="shared" si="12"/>
        <v>0</v>
      </c>
      <c r="AI59" s="64"/>
      <c r="AJ59" s="64"/>
      <c r="AK59" s="64"/>
      <c r="AL59" s="58">
        <f t="shared" si="13"/>
        <v>3600</v>
      </c>
      <c r="AM59" s="59"/>
    </row>
    <row r="60" spans="1:39" s="90" customFormat="1">
      <c r="A60" s="4">
        <v>50625</v>
      </c>
      <c r="B60" s="5" t="s">
        <v>56</v>
      </c>
      <c r="C60" s="57"/>
      <c r="D60" s="57"/>
      <c r="E60" s="57"/>
      <c r="F60" s="57">
        <v>4800</v>
      </c>
      <c r="G60" s="57"/>
      <c r="H60" s="57"/>
      <c r="I60" s="57"/>
      <c r="J60" s="57"/>
      <c r="K60" s="57"/>
      <c r="L60" s="57"/>
      <c r="M60" s="57"/>
      <c r="N60" s="64">
        <f t="shared" si="11"/>
        <v>4800</v>
      </c>
      <c r="O60" s="64"/>
      <c r="P60" s="57"/>
      <c r="Q60" s="57"/>
      <c r="R60" s="57"/>
      <c r="S60" s="57"/>
      <c r="T60" s="65"/>
      <c r="U60" s="65"/>
      <c r="V60" s="57"/>
      <c r="W60" s="57"/>
      <c r="X60" s="57"/>
      <c r="Z60" s="57"/>
      <c r="AA60" s="57"/>
      <c r="AB60" s="57"/>
      <c r="AC60" s="57"/>
      <c r="AD60" s="57"/>
      <c r="AE60" s="57"/>
      <c r="AF60" s="57"/>
      <c r="AG60" s="57"/>
      <c r="AH60" s="57">
        <f t="shared" si="12"/>
        <v>0</v>
      </c>
      <c r="AI60" s="64"/>
      <c r="AJ60" s="64"/>
      <c r="AK60" s="64"/>
      <c r="AL60" s="58">
        <f t="shared" si="13"/>
        <v>4800</v>
      </c>
      <c r="AM60" s="59"/>
    </row>
    <row r="61" spans="1:39" s="90" customFormat="1">
      <c r="A61" s="4">
        <v>50630</v>
      </c>
      <c r="B61" s="5" t="s">
        <v>57</v>
      </c>
      <c r="C61" s="57"/>
      <c r="D61" s="57"/>
      <c r="E61" s="57"/>
      <c r="F61" s="57">
        <v>10300</v>
      </c>
      <c r="G61" s="57"/>
      <c r="H61" s="57"/>
      <c r="I61" s="57"/>
      <c r="J61" s="57"/>
      <c r="K61" s="57"/>
      <c r="L61" s="57"/>
      <c r="M61" s="57"/>
      <c r="N61" s="64">
        <f t="shared" si="11"/>
        <v>10300</v>
      </c>
      <c r="O61" s="64"/>
      <c r="P61" s="57"/>
      <c r="Q61" s="57"/>
      <c r="R61" s="57">
        <v>300</v>
      </c>
      <c r="S61" s="57"/>
      <c r="T61" s="65"/>
      <c r="U61" s="65"/>
      <c r="V61" s="57"/>
      <c r="W61" s="57"/>
      <c r="X61" s="57">
        <v>11400</v>
      </c>
      <c r="Z61" s="57">
        <v>500</v>
      </c>
      <c r="AA61" s="57"/>
      <c r="AB61" s="57">
        <v>19400</v>
      </c>
      <c r="AC61" s="57"/>
      <c r="AD61" s="57">
        <v>17900</v>
      </c>
      <c r="AE61" s="57"/>
      <c r="AF61" s="57">
        <v>80600</v>
      </c>
      <c r="AG61" s="57"/>
      <c r="AH61" s="57">
        <f t="shared" si="12"/>
        <v>130100</v>
      </c>
      <c r="AI61" s="64"/>
      <c r="AJ61" s="64"/>
      <c r="AK61" s="64"/>
      <c r="AL61" s="58">
        <f t="shared" si="13"/>
        <v>140400</v>
      </c>
      <c r="AM61" s="59"/>
    </row>
    <row r="62" spans="1:39" s="90" customFormat="1" ht="14.25" customHeight="1">
      <c r="A62" s="4">
        <v>50635</v>
      </c>
      <c r="B62" s="5" t="s">
        <v>58</v>
      </c>
      <c r="C62" s="57"/>
      <c r="D62" s="57"/>
      <c r="E62" s="57"/>
      <c r="F62" s="57">
        <v>800</v>
      </c>
      <c r="G62" s="57"/>
      <c r="H62" s="57"/>
      <c r="I62" s="57"/>
      <c r="J62" s="57"/>
      <c r="K62" s="57"/>
      <c r="L62" s="57"/>
      <c r="M62" s="57"/>
      <c r="N62" s="64">
        <f t="shared" si="11"/>
        <v>800</v>
      </c>
      <c r="O62" s="64"/>
      <c r="P62" s="57"/>
      <c r="Q62" s="57"/>
      <c r="R62" s="57">
        <v>2100</v>
      </c>
      <c r="S62" s="57"/>
      <c r="T62" s="65"/>
      <c r="U62" s="65"/>
      <c r="V62" s="57"/>
      <c r="W62" s="57"/>
      <c r="X62" s="57"/>
      <c r="Z62" s="57"/>
      <c r="AA62" s="57"/>
      <c r="AB62" s="57"/>
      <c r="AC62" s="57"/>
      <c r="AD62" s="57">
        <v>2300</v>
      </c>
      <c r="AE62" s="57"/>
      <c r="AF62" s="57">
        <v>231800</v>
      </c>
      <c r="AG62" s="57"/>
      <c r="AH62" s="57">
        <f t="shared" si="12"/>
        <v>236200</v>
      </c>
      <c r="AI62" s="64"/>
      <c r="AJ62" s="64">
        <v>800</v>
      </c>
      <c r="AK62" s="64"/>
      <c r="AL62" s="58">
        <f t="shared" si="13"/>
        <v>237800</v>
      </c>
      <c r="AM62" s="59"/>
    </row>
    <row r="63" spans="1:39" s="90" customFormat="1">
      <c r="A63" s="4">
        <v>50640</v>
      </c>
      <c r="B63" s="5" t="s">
        <v>59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64">
        <f t="shared" si="11"/>
        <v>0</v>
      </c>
      <c r="O63" s="64"/>
      <c r="P63" s="57"/>
      <c r="Q63" s="57"/>
      <c r="R63" s="57"/>
      <c r="S63" s="57"/>
      <c r="T63" s="65"/>
      <c r="U63" s="65"/>
      <c r="V63" s="57"/>
      <c r="W63" s="57"/>
      <c r="X63" s="57"/>
      <c r="Z63" s="57"/>
      <c r="AA63" s="57"/>
      <c r="AB63" s="57"/>
      <c r="AC63" s="57"/>
      <c r="AD63" s="57"/>
      <c r="AE63" s="57"/>
      <c r="AF63" s="57"/>
      <c r="AG63" s="57"/>
      <c r="AH63" s="57">
        <f t="shared" si="12"/>
        <v>0</v>
      </c>
      <c r="AI63" s="64"/>
      <c r="AJ63" s="64">
        <v>700</v>
      </c>
      <c r="AK63" s="64"/>
      <c r="AL63" s="58">
        <f t="shared" si="13"/>
        <v>700</v>
      </c>
      <c r="AM63" s="59"/>
    </row>
    <row r="64" spans="1:39" s="90" customFormat="1">
      <c r="A64" s="4">
        <v>50810</v>
      </c>
      <c r="B64" s="5" t="s">
        <v>60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64">
        <f t="shared" si="11"/>
        <v>0</v>
      </c>
      <c r="O64" s="64"/>
      <c r="P64" s="57">
        <v>780685</v>
      </c>
      <c r="Q64" s="57">
        <v>330000</v>
      </c>
      <c r="R64" s="57"/>
      <c r="S64" s="57"/>
      <c r="T64" s="65"/>
      <c r="U64" s="65">
        <v>11347100</v>
      </c>
      <c r="V64" s="58">
        <v>260489</v>
      </c>
      <c r="W64" s="58"/>
      <c r="X64" s="58">
        <v>110000</v>
      </c>
      <c r="Z64" s="58"/>
      <c r="AA64" s="57"/>
      <c r="AB64" s="57"/>
      <c r="AC64" s="57"/>
      <c r="AD64" s="57"/>
      <c r="AE64" s="57"/>
      <c r="AF64" s="57"/>
      <c r="AG64" s="57"/>
      <c r="AH64" s="57">
        <f t="shared" si="12"/>
        <v>12828274</v>
      </c>
      <c r="AI64" s="64"/>
      <c r="AJ64" s="64">
        <v>12225184</v>
      </c>
      <c r="AK64" s="64"/>
      <c r="AL64" s="58">
        <f t="shared" si="13"/>
        <v>25053458</v>
      </c>
      <c r="AM64" s="59"/>
    </row>
    <row r="65" spans="1:39" s="90" customFormat="1">
      <c r="A65" s="4">
        <v>50910</v>
      </c>
      <c r="B65" s="5" t="s">
        <v>61</v>
      </c>
      <c r="C65" s="57">
        <v>71125</v>
      </c>
      <c r="D65" s="57">
        <v>850</v>
      </c>
      <c r="E65" s="57"/>
      <c r="F65" s="57">
        <v>5100</v>
      </c>
      <c r="G65" s="57">
        <v>1200</v>
      </c>
      <c r="H65" s="57">
        <v>13500</v>
      </c>
      <c r="I65" s="57"/>
      <c r="J65" s="57">
        <v>4800</v>
      </c>
      <c r="K65" s="57">
        <v>7650</v>
      </c>
      <c r="L65" s="57">
        <v>2725</v>
      </c>
      <c r="M65" s="57"/>
      <c r="N65" s="64">
        <f t="shared" si="11"/>
        <v>106950</v>
      </c>
      <c r="O65" s="64"/>
      <c r="P65" s="57"/>
      <c r="Q65" s="57"/>
      <c r="R65" s="57">
        <v>900</v>
      </c>
      <c r="S65" s="57"/>
      <c r="T65" s="65"/>
      <c r="U65" s="65"/>
      <c r="V65" s="57"/>
      <c r="W65" s="57"/>
      <c r="X65" s="57"/>
      <c r="Z65" s="57"/>
      <c r="AA65" s="57"/>
      <c r="AB65" s="57"/>
      <c r="AC65" s="57"/>
      <c r="AD65" s="57"/>
      <c r="AE65" s="57"/>
      <c r="AF65" s="57"/>
      <c r="AG65" s="57"/>
      <c r="AH65" s="57">
        <f t="shared" si="12"/>
        <v>900</v>
      </c>
      <c r="AI65" s="64"/>
      <c r="AJ65" s="64">
        <v>300</v>
      </c>
      <c r="AK65" s="64"/>
      <c r="AL65" s="58">
        <f t="shared" si="13"/>
        <v>108150</v>
      </c>
      <c r="AM65" s="59"/>
    </row>
    <row r="66" spans="1:39" s="90" customFormat="1" ht="14.25" customHeight="1">
      <c r="A66" s="4">
        <v>50915</v>
      </c>
      <c r="B66" s="5" t="s">
        <v>62</v>
      </c>
      <c r="C66" s="57">
        <v>20115</v>
      </c>
      <c r="D66" s="57"/>
      <c r="E66" s="57">
        <v>7375</v>
      </c>
      <c r="F66" s="57">
        <v>11900</v>
      </c>
      <c r="G66" s="57">
        <v>6600</v>
      </c>
      <c r="H66" s="57">
        <v>10500</v>
      </c>
      <c r="I66" s="57">
        <v>0</v>
      </c>
      <c r="J66" s="57">
        <v>3000</v>
      </c>
      <c r="K66" s="57">
        <v>6700</v>
      </c>
      <c r="L66" s="57">
        <v>10760</v>
      </c>
      <c r="M66" s="57"/>
      <c r="N66" s="64">
        <f t="shared" si="11"/>
        <v>76950</v>
      </c>
      <c r="O66" s="64"/>
      <c r="P66" s="57"/>
      <c r="Q66" s="57">
        <v>1100</v>
      </c>
      <c r="R66" s="57">
        <v>9550</v>
      </c>
      <c r="S66" s="57"/>
      <c r="T66" s="65"/>
      <c r="U66" s="65">
        <v>1600</v>
      </c>
      <c r="V66" s="57"/>
      <c r="W66" s="57"/>
      <c r="X66" s="57"/>
      <c r="Z66" s="57">
        <v>2200</v>
      </c>
      <c r="AA66" s="57"/>
      <c r="AB66" s="57"/>
      <c r="AC66" s="57"/>
      <c r="AD66" s="57">
        <v>1000</v>
      </c>
      <c r="AE66" s="57"/>
      <c r="AF66" s="57"/>
      <c r="AG66" s="57"/>
      <c r="AH66" s="57">
        <f t="shared" si="12"/>
        <v>15450</v>
      </c>
      <c r="AI66" s="64"/>
      <c r="AJ66" s="64">
        <v>2500</v>
      </c>
      <c r="AK66" s="64"/>
      <c r="AL66" s="58">
        <f t="shared" si="13"/>
        <v>94900</v>
      </c>
      <c r="AM66" s="59"/>
    </row>
    <row r="67" spans="1:39" s="90" customFormat="1">
      <c r="A67" s="4">
        <v>50920</v>
      </c>
      <c r="B67" s="5" t="s">
        <v>63</v>
      </c>
      <c r="C67" s="57">
        <v>11150</v>
      </c>
      <c r="D67" s="57"/>
      <c r="E67" s="57">
        <v>13600</v>
      </c>
      <c r="F67" s="57">
        <v>19000</v>
      </c>
      <c r="G67" s="57">
        <v>12600</v>
      </c>
      <c r="H67" s="57">
        <v>7500</v>
      </c>
      <c r="I67" s="57">
        <v>0</v>
      </c>
      <c r="J67" s="57">
        <v>5200</v>
      </c>
      <c r="K67" s="57">
        <v>19050</v>
      </c>
      <c r="L67" s="57">
        <v>4450</v>
      </c>
      <c r="M67" s="57"/>
      <c r="N67" s="64">
        <f t="shared" si="11"/>
        <v>92550</v>
      </c>
      <c r="O67" s="64"/>
      <c r="P67" s="57"/>
      <c r="Q67" s="57">
        <v>1500</v>
      </c>
      <c r="R67" s="57">
        <v>11900</v>
      </c>
      <c r="S67" s="57"/>
      <c r="T67" s="65"/>
      <c r="U67" s="65">
        <v>3100</v>
      </c>
      <c r="V67" s="57"/>
      <c r="W67" s="57"/>
      <c r="X67" s="57"/>
      <c r="Z67" s="57">
        <v>2900</v>
      </c>
      <c r="AA67" s="57"/>
      <c r="AB67" s="57"/>
      <c r="AC67" s="57"/>
      <c r="AD67" s="57">
        <v>1600</v>
      </c>
      <c r="AE67" s="57"/>
      <c r="AF67" s="57"/>
      <c r="AG67" s="57"/>
      <c r="AH67" s="57">
        <f t="shared" si="12"/>
        <v>21000</v>
      </c>
      <c r="AI67" s="64"/>
      <c r="AJ67" s="64">
        <v>7020</v>
      </c>
      <c r="AK67" s="64"/>
      <c r="AL67" s="58">
        <f t="shared" si="13"/>
        <v>120570</v>
      </c>
      <c r="AM67" s="59"/>
    </row>
    <row r="68" spans="1:39" s="90" customFormat="1">
      <c r="A68" s="4">
        <v>50925</v>
      </c>
      <c r="B68" s="5" t="s">
        <v>64</v>
      </c>
      <c r="C68" s="57">
        <v>300</v>
      </c>
      <c r="D68" s="57"/>
      <c r="E68" s="57">
        <v>500</v>
      </c>
      <c r="F68" s="57">
        <v>1200</v>
      </c>
      <c r="G68" s="57">
        <v>1500</v>
      </c>
      <c r="H68" s="57">
        <v>1250</v>
      </c>
      <c r="I68" s="57">
        <v>0</v>
      </c>
      <c r="J68" s="57">
        <v>600</v>
      </c>
      <c r="K68" s="57">
        <v>1200</v>
      </c>
      <c r="L68" s="57">
        <v>1000</v>
      </c>
      <c r="M68" s="57"/>
      <c r="N68" s="64">
        <f t="shared" si="11"/>
        <v>7550</v>
      </c>
      <c r="O68" s="64"/>
      <c r="P68" s="57"/>
      <c r="Q68" s="57"/>
      <c r="R68" s="57">
        <v>1700</v>
      </c>
      <c r="S68" s="57"/>
      <c r="T68" s="65"/>
      <c r="U68" s="65">
        <v>240</v>
      </c>
      <c r="V68" s="57"/>
      <c r="W68" s="57"/>
      <c r="X68" s="57"/>
      <c r="Z68" s="57">
        <v>620</v>
      </c>
      <c r="AA68" s="57"/>
      <c r="AB68" s="57"/>
      <c r="AC68" s="57"/>
      <c r="AD68" s="57"/>
      <c r="AE68" s="57"/>
      <c r="AF68" s="57"/>
      <c r="AG68" s="57"/>
      <c r="AH68" s="57">
        <f t="shared" si="12"/>
        <v>2560</v>
      </c>
      <c r="AI68" s="64"/>
      <c r="AJ68" s="64">
        <v>500</v>
      </c>
      <c r="AK68" s="64"/>
      <c r="AL68" s="58">
        <f t="shared" si="13"/>
        <v>10610</v>
      </c>
      <c r="AM68" s="59"/>
    </row>
    <row r="69" spans="1:39" s="90" customFormat="1">
      <c r="A69" s="4">
        <v>50930</v>
      </c>
      <c r="B69" s="5" t="s">
        <v>65</v>
      </c>
      <c r="C69" s="57">
        <v>7000</v>
      </c>
      <c r="D69" s="57">
        <v>1000</v>
      </c>
      <c r="E69" s="57">
        <v>7500</v>
      </c>
      <c r="F69" s="57">
        <v>6500</v>
      </c>
      <c r="G69" s="57">
        <v>1000</v>
      </c>
      <c r="H69" s="57">
        <v>1750</v>
      </c>
      <c r="I69" s="57"/>
      <c r="J69" s="57">
        <v>3000</v>
      </c>
      <c r="K69" s="57">
        <v>1950</v>
      </c>
      <c r="L69" s="57">
        <v>600</v>
      </c>
      <c r="M69" s="57"/>
      <c r="N69" s="64">
        <f t="shared" si="11"/>
        <v>30300</v>
      </c>
      <c r="O69" s="64"/>
      <c r="P69" s="57"/>
      <c r="Q69" s="57"/>
      <c r="R69" s="57">
        <v>14400</v>
      </c>
      <c r="S69" s="57"/>
      <c r="T69" s="65"/>
      <c r="U69" s="65">
        <v>240</v>
      </c>
      <c r="V69" s="57"/>
      <c r="W69" s="57"/>
      <c r="X69" s="57"/>
      <c r="Z69" s="57"/>
      <c r="AA69" s="57"/>
      <c r="AB69" s="57"/>
      <c r="AC69" s="57"/>
      <c r="AD69" s="57"/>
      <c r="AE69" s="57"/>
      <c r="AF69" s="57"/>
      <c r="AG69" s="57"/>
      <c r="AH69" s="57">
        <f>SUM(P69:AG69)</f>
        <v>14640</v>
      </c>
      <c r="AI69" s="64"/>
      <c r="AJ69" s="64">
        <v>400</v>
      </c>
      <c r="AK69" s="64"/>
      <c r="AL69" s="58">
        <f t="shared" si="13"/>
        <v>45340</v>
      </c>
      <c r="AM69" s="59"/>
    </row>
    <row r="70" spans="1:39" s="90" customFormat="1">
      <c r="A70" s="4">
        <v>50935</v>
      </c>
      <c r="B70" s="5" t="s">
        <v>66</v>
      </c>
      <c r="C70" s="57"/>
      <c r="D70" s="57"/>
      <c r="E70" s="57"/>
      <c r="G70" s="57"/>
      <c r="H70" s="57"/>
      <c r="I70" s="57"/>
      <c r="J70" s="57"/>
      <c r="K70" s="57"/>
      <c r="L70" s="57"/>
      <c r="M70" s="57">
        <v>300000</v>
      </c>
      <c r="N70" s="64">
        <f>SUM(C70:M70)</f>
        <v>300000</v>
      </c>
      <c r="O70" s="64"/>
      <c r="P70" s="57"/>
      <c r="Q70" s="57"/>
      <c r="R70" s="57"/>
      <c r="S70" s="57"/>
      <c r="T70" s="65"/>
      <c r="U70" s="65"/>
      <c r="V70" s="57"/>
      <c r="W70" s="57"/>
      <c r="X70" s="57"/>
      <c r="Z70" s="57"/>
      <c r="AA70" s="57"/>
      <c r="AB70" s="57"/>
      <c r="AC70" s="57"/>
      <c r="AD70" s="57"/>
      <c r="AE70" s="57"/>
      <c r="AF70" s="57"/>
      <c r="AH70" s="57">
        <f>SUM(P70:AG70)</f>
        <v>0</v>
      </c>
      <c r="AI70" s="64"/>
      <c r="AJ70" s="57">
        <v>0</v>
      </c>
      <c r="AK70" s="64"/>
      <c r="AL70" s="58">
        <f t="shared" si="13"/>
        <v>300000</v>
      </c>
      <c r="AM70" s="59"/>
    </row>
    <row r="71" spans="1:39" s="90" customFormat="1">
      <c r="A71" s="4">
        <v>50940</v>
      </c>
      <c r="B71" s="5" t="s">
        <v>67</v>
      </c>
      <c r="C71" s="57"/>
      <c r="D71" s="57"/>
      <c r="E71" s="57"/>
      <c r="F71" s="57"/>
      <c r="G71" s="57"/>
      <c r="H71" s="57"/>
      <c r="I71" s="57"/>
      <c r="J71" s="57">
        <v>22000</v>
      </c>
      <c r="K71" s="57"/>
      <c r="L71" s="57"/>
      <c r="M71" s="57"/>
      <c r="N71" s="64">
        <f t="shared" si="11"/>
        <v>22000</v>
      </c>
      <c r="O71" s="64"/>
      <c r="P71" s="57"/>
      <c r="Q71" s="57"/>
      <c r="R71" s="57">
        <v>12000</v>
      </c>
      <c r="S71" s="57"/>
      <c r="T71" s="65"/>
      <c r="U71" s="65"/>
      <c r="V71" s="57"/>
      <c r="W71" s="57"/>
      <c r="X71" s="57"/>
      <c r="Z71" s="57"/>
      <c r="AA71" s="57"/>
      <c r="AB71" s="57"/>
      <c r="AC71" s="57"/>
      <c r="AD71" s="57"/>
      <c r="AE71" s="57"/>
      <c r="AF71" s="57"/>
      <c r="AG71" s="57"/>
      <c r="AH71" s="57">
        <f t="shared" si="12"/>
        <v>12000</v>
      </c>
      <c r="AI71" s="64"/>
      <c r="AJ71" s="64">
        <v>0</v>
      </c>
      <c r="AK71" s="64"/>
      <c r="AL71" s="58">
        <f t="shared" si="13"/>
        <v>34000</v>
      </c>
      <c r="AM71" s="59"/>
    </row>
    <row r="72" spans="1:39" s="90" customFormat="1">
      <c r="A72" s="4">
        <v>50945</v>
      </c>
      <c r="B72" s="5" t="s">
        <v>68</v>
      </c>
      <c r="C72" s="57">
        <v>2500</v>
      </c>
      <c r="D72" s="57"/>
      <c r="E72" s="57"/>
      <c r="F72" s="57">
        <v>9200</v>
      </c>
      <c r="G72" s="57">
        <v>3000</v>
      </c>
      <c r="H72" s="57">
        <v>1000</v>
      </c>
      <c r="I72" s="57">
        <v>0</v>
      </c>
      <c r="J72" s="57">
        <v>23000</v>
      </c>
      <c r="K72" s="57">
        <v>4500</v>
      </c>
      <c r="L72" s="57">
        <v>3670</v>
      </c>
      <c r="M72" s="57"/>
      <c r="N72" s="64">
        <f t="shared" si="11"/>
        <v>46870</v>
      </c>
      <c r="O72" s="64"/>
      <c r="P72" s="57"/>
      <c r="Q72" s="57">
        <v>900</v>
      </c>
      <c r="R72" s="57">
        <v>3350</v>
      </c>
      <c r="S72" s="57"/>
      <c r="T72" s="65"/>
      <c r="U72" s="65">
        <v>150</v>
      </c>
      <c r="V72" s="57"/>
      <c r="W72" s="57"/>
      <c r="X72" s="57"/>
      <c r="Z72" s="57">
        <v>5500</v>
      </c>
      <c r="AA72" s="57"/>
      <c r="AB72" s="57">
        <v>10000</v>
      </c>
      <c r="AC72" s="57"/>
      <c r="AD72" s="57">
        <v>12000</v>
      </c>
      <c r="AE72" s="57"/>
      <c r="AF72" s="57"/>
      <c r="AG72" s="57"/>
      <c r="AH72" s="57">
        <f t="shared" si="12"/>
        <v>31900</v>
      </c>
      <c r="AI72" s="64"/>
      <c r="AJ72" s="64">
        <v>0</v>
      </c>
      <c r="AK72" s="64"/>
      <c r="AL72" s="58">
        <f t="shared" si="13"/>
        <v>78770</v>
      </c>
      <c r="AM72" s="59"/>
    </row>
    <row r="73" spans="1:39" s="90" customFormat="1">
      <c r="A73" s="4">
        <v>50950</v>
      </c>
      <c r="B73" s="5" t="s">
        <v>146</v>
      </c>
      <c r="C73" s="57"/>
      <c r="D73" s="57"/>
      <c r="E73" s="57"/>
      <c r="F73" s="57"/>
      <c r="G73" s="57"/>
      <c r="H73" s="57"/>
      <c r="I73" s="57">
        <v>0</v>
      </c>
      <c r="J73" s="57">
        <v>3000</v>
      </c>
      <c r="K73" s="57"/>
      <c r="L73" s="57"/>
      <c r="M73" s="57"/>
      <c r="N73" s="64">
        <f t="shared" si="11"/>
        <v>3000</v>
      </c>
      <c r="O73" s="64"/>
      <c r="P73" s="57"/>
      <c r="Q73" s="57"/>
      <c r="R73" s="57"/>
      <c r="S73" s="57"/>
      <c r="T73" s="65"/>
      <c r="U73" s="65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>
        <f t="shared" si="12"/>
        <v>0</v>
      </c>
      <c r="AI73" s="64"/>
      <c r="AJ73" s="64">
        <v>0</v>
      </c>
      <c r="AK73" s="64"/>
      <c r="AL73" s="58">
        <f t="shared" si="13"/>
        <v>3000</v>
      </c>
      <c r="AM73" s="59"/>
    </row>
    <row r="74" spans="1:39" s="90" customFormat="1">
      <c r="A74" s="4">
        <v>51010</v>
      </c>
      <c r="B74" s="5" t="s">
        <v>69</v>
      </c>
      <c r="C74" s="57"/>
      <c r="D74" s="57">
        <v>170000</v>
      </c>
      <c r="E74" s="57"/>
      <c r="F74" s="57"/>
      <c r="G74" s="57"/>
      <c r="H74" s="57">
        <v>5500</v>
      </c>
      <c r="I74" s="57">
        <v>0</v>
      </c>
      <c r="J74" s="57"/>
      <c r="K74" s="57"/>
      <c r="L74" s="57"/>
      <c r="M74" s="57"/>
      <c r="N74" s="64">
        <f t="shared" si="11"/>
        <v>175500</v>
      </c>
      <c r="O74" s="64"/>
      <c r="P74" s="57"/>
      <c r="Q74" s="57"/>
      <c r="R74" s="57">
        <v>11000</v>
      </c>
      <c r="S74" s="57"/>
      <c r="T74" s="65"/>
      <c r="U74" s="65"/>
      <c r="V74" s="57"/>
      <c r="W74" s="57"/>
      <c r="X74" s="57"/>
      <c r="Y74" s="57"/>
      <c r="Z74" s="57">
        <v>2200</v>
      </c>
      <c r="AA74" s="57"/>
      <c r="AB74" s="57"/>
      <c r="AC74" s="57"/>
      <c r="AD74" s="57"/>
      <c r="AE74" s="57"/>
      <c r="AF74" s="57"/>
      <c r="AG74" s="57"/>
      <c r="AH74" s="57">
        <f t="shared" si="12"/>
        <v>13200</v>
      </c>
      <c r="AI74" s="64"/>
      <c r="AJ74" s="64">
        <v>0</v>
      </c>
      <c r="AK74" s="64"/>
      <c r="AL74" s="58">
        <f t="shared" si="13"/>
        <v>188700</v>
      </c>
      <c r="AM74" s="59"/>
    </row>
    <row r="75" spans="1:39" s="90" customFormat="1">
      <c r="A75" s="4">
        <v>51310</v>
      </c>
      <c r="B75" s="5" t="s">
        <v>70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64">
        <f t="shared" si="11"/>
        <v>0</v>
      </c>
      <c r="O75" s="64"/>
      <c r="P75" s="57"/>
      <c r="Q75" s="57"/>
      <c r="R75" s="57">
        <v>275194</v>
      </c>
      <c r="S75" s="57"/>
      <c r="T75" s="65"/>
      <c r="U75" s="65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>
        <f t="shared" si="12"/>
        <v>275194</v>
      </c>
      <c r="AI75" s="64"/>
      <c r="AJ75" s="57">
        <v>430296</v>
      </c>
      <c r="AK75" s="64"/>
      <c r="AL75" s="58">
        <f t="shared" si="13"/>
        <v>705490</v>
      </c>
      <c r="AM75" s="59"/>
    </row>
    <row r="76" spans="1:39" s="90" customFormat="1">
      <c r="A76" s="4">
        <v>51315</v>
      </c>
      <c r="B76" s="5" t="s">
        <v>71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64">
        <f t="shared" si="11"/>
        <v>0</v>
      </c>
      <c r="O76" s="64"/>
      <c r="P76" s="57"/>
      <c r="Q76" s="57"/>
      <c r="R76" s="57">
        <v>61309</v>
      </c>
      <c r="S76" s="57"/>
      <c r="T76" s="65"/>
      <c r="U76" s="65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>
        <f t="shared" si="12"/>
        <v>61309</v>
      </c>
      <c r="AI76" s="64"/>
      <c r="AJ76" s="57">
        <v>404929</v>
      </c>
      <c r="AK76" s="64"/>
      <c r="AL76" s="58">
        <f t="shared" si="13"/>
        <v>466238</v>
      </c>
      <c r="AM76" s="59"/>
    </row>
    <row r="77" spans="1:39" s="90" customFormat="1">
      <c r="A77" s="4">
        <v>51320</v>
      </c>
      <c r="B77" s="5" t="s">
        <v>72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64">
        <f t="shared" si="11"/>
        <v>0</v>
      </c>
      <c r="O77" s="64"/>
      <c r="P77" s="57"/>
      <c r="Q77" s="57"/>
      <c r="R77" s="56"/>
      <c r="S77" s="57"/>
      <c r="T77" s="65"/>
      <c r="U77" s="65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>
        <f t="shared" si="12"/>
        <v>0</v>
      </c>
      <c r="AI77" s="64"/>
      <c r="AJ77" s="56"/>
      <c r="AK77" s="64"/>
      <c r="AL77" s="58">
        <f t="shared" si="13"/>
        <v>0</v>
      </c>
      <c r="AM77" s="59"/>
    </row>
    <row r="78" spans="1:39" s="90" customFormat="1">
      <c r="A78" s="4">
        <v>51325</v>
      </c>
      <c r="B78" s="5" t="s">
        <v>73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64">
        <f t="shared" si="11"/>
        <v>0</v>
      </c>
      <c r="O78" s="64"/>
      <c r="P78" s="57"/>
      <c r="Q78" s="57"/>
      <c r="R78" s="57">
        <v>103802</v>
      </c>
      <c r="S78" s="57"/>
      <c r="T78" s="65"/>
      <c r="U78" s="65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>
        <f t="shared" si="12"/>
        <v>103802</v>
      </c>
      <c r="AI78" s="64"/>
      <c r="AJ78" s="57">
        <v>42900</v>
      </c>
      <c r="AK78" s="64"/>
      <c r="AL78" s="58">
        <f t="shared" si="13"/>
        <v>146702</v>
      </c>
      <c r="AM78" s="59"/>
    </row>
    <row r="79" spans="1:39" s="90" customFormat="1">
      <c r="A79" s="4">
        <v>51326</v>
      </c>
      <c r="B79" s="5" t="s">
        <v>74</v>
      </c>
      <c r="C79" s="57"/>
      <c r="D79" s="57">
        <v>103529</v>
      </c>
      <c r="E79" s="57"/>
      <c r="F79" s="57"/>
      <c r="G79" s="57"/>
      <c r="H79" s="57"/>
      <c r="I79" s="57"/>
      <c r="J79" s="57"/>
      <c r="K79" s="57"/>
      <c r="L79" s="57"/>
      <c r="M79" s="57"/>
      <c r="N79" s="64">
        <f t="shared" si="11"/>
        <v>103529</v>
      </c>
      <c r="O79" s="64"/>
      <c r="P79" s="57"/>
      <c r="Q79" s="57"/>
      <c r="R79" s="56"/>
      <c r="S79" s="57"/>
      <c r="T79" s="65"/>
      <c r="U79" s="65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>
        <f t="shared" si="12"/>
        <v>0</v>
      </c>
      <c r="AI79" s="64"/>
      <c r="AJ79" s="57">
        <v>14135</v>
      </c>
      <c r="AK79" s="64"/>
      <c r="AL79" s="58">
        <f t="shared" si="13"/>
        <v>117664</v>
      </c>
      <c r="AM79" s="59"/>
    </row>
    <row r="80" spans="1:39" s="90" customFormat="1">
      <c r="A80" s="4">
        <v>51330</v>
      </c>
      <c r="B80" s="5" t="s">
        <v>75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64">
        <f t="shared" si="11"/>
        <v>0</v>
      </c>
      <c r="O80" s="64"/>
      <c r="P80" s="57"/>
      <c r="Q80" s="57"/>
      <c r="R80" s="57">
        <v>478455</v>
      </c>
      <c r="S80" s="57"/>
      <c r="T80" s="65"/>
      <c r="U80" s="65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>
        <f t="shared" si="12"/>
        <v>478455</v>
      </c>
      <c r="AI80" s="64"/>
      <c r="AJ80" s="56"/>
      <c r="AK80" s="64"/>
      <c r="AL80" s="58">
        <f t="shared" si="13"/>
        <v>478455</v>
      </c>
      <c r="AM80" s="59"/>
    </row>
    <row r="81" spans="1:44" s="90" customFormat="1">
      <c r="A81" s="4">
        <v>51335</v>
      </c>
      <c r="B81" s="5" t="s">
        <v>76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64">
        <f t="shared" si="11"/>
        <v>0</v>
      </c>
      <c r="O81" s="64"/>
      <c r="P81" s="57"/>
      <c r="Q81" s="57"/>
      <c r="R81" s="57"/>
      <c r="S81" s="57"/>
      <c r="T81" s="65"/>
      <c r="U81" s="65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>
        <f t="shared" si="12"/>
        <v>0</v>
      </c>
      <c r="AI81" s="64"/>
      <c r="AJ81" s="57">
        <v>8067685</v>
      </c>
      <c r="AK81" s="64"/>
      <c r="AL81" s="58">
        <f t="shared" si="13"/>
        <v>8067685</v>
      </c>
      <c r="AM81" s="59"/>
    </row>
    <row r="82" spans="1:44" s="90" customFormat="1">
      <c r="A82" s="23">
        <v>51340</v>
      </c>
      <c r="B82" s="24" t="s">
        <v>77</v>
      </c>
      <c r="C82" s="87"/>
      <c r="D82" s="87"/>
      <c r="E82" s="87"/>
      <c r="F82" s="87"/>
      <c r="G82" s="87"/>
      <c r="H82" s="87"/>
      <c r="I82" s="87"/>
      <c r="J82" s="87"/>
      <c r="K82" s="87"/>
      <c r="L82" s="65"/>
      <c r="M82" s="65"/>
      <c r="N82" s="64">
        <f t="shared" si="11"/>
        <v>0</v>
      </c>
      <c r="O82" s="64"/>
      <c r="P82" s="57"/>
      <c r="Q82" s="57"/>
      <c r="R82" s="57"/>
      <c r="S82" s="87"/>
      <c r="T82" s="65"/>
      <c r="U82" s="65"/>
      <c r="V82" s="57"/>
      <c r="W82" s="57"/>
      <c r="X82" s="57"/>
      <c r="Y82" s="57"/>
      <c r="Z82" s="57"/>
      <c r="AA82" s="57"/>
      <c r="AB82" s="57"/>
      <c r="AC82" s="87"/>
      <c r="AD82" s="87"/>
      <c r="AE82" s="57"/>
      <c r="AF82" s="57"/>
      <c r="AG82" s="57"/>
      <c r="AH82" s="57">
        <f t="shared" si="12"/>
        <v>0</v>
      </c>
      <c r="AI82" s="64"/>
      <c r="AJ82" s="57">
        <v>849858</v>
      </c>
      <c r="AK82" s="64"/>
      <c r="AL82" s="73">
        <f t="shared" si="13"/>
        <v>849858</v>
      </c>
      <c r="AM82" s="59"/>
      <c r="AN82" s="95"/>
      <c r="AR82" s="92"/>
    </row>
    <row r="83" spans="1:44" s="63" customFormat="1" ht="12.75" customHeight="1">
      <c r="A83" s="120" t="s">
        <v>78</v>
      </c>
      <c r="B83" s="120"/>
      <c r="C83" s="60">
        <f t="shared" ref="C83:N83" si="14">SUM(C25:C82)</f>
        <v>478990</v>
      </c>
      <c r="D83" s="60">
        <f t="shared" si="14"/>
        <v>401849</v>
      </c>
      <c r="E83" s="60">
        <f t="shared" si="14"/>
        <v>61975</v>
      </c>
      <c r="F83" s="60">
        <f t="shared" si="14"/>
        <v>553953</v>
      </c>
      <c r="G83" s="60">
        <f t="shared" si="14"/>
        <v>1126900</v>
      </c>
      <c r="H83" s="60">
        <f t="shared" si="14"/>
        <v>651000</v>
      </c>
      <c r="I83" s="60">
        <f t="shared" si="14"/>
        <v>0</v>
      </c>
      <c r="J83" s="60">
        <f t="shared" si="14"/>
        <v>280200</v>
      </c>
      <c r="K83" s="60">
        <f t="shared" si="14"/>
        <v>1017825</v>
      </c>
      <c r="L83" s="60">
        <f t="shared" si="14"/>
        <v>63665</v>
      </c>
      <c r="M83" s="60">
        <f t="shared" si="14"/>
        <v>330000</v>
      </c>
      <c r="N83" s="60">
        <f t="shared" si="14"/>
        <v>4966357</v>
      </c>
      <c r="O83" s="61"/>
      <c r="P83" s="60">
        <f t="shared" ref="P83:AH83" si="15">SUM(P25:P82)</f>
        <v>780685</v>
      </c>
      <c r="Q83" s="60">
        <f t="shared" si="15"/>
        <v>367200</v>
      </c>
      <c r="R83" s="60">
        <f t="shared" si="15"/>
        <v>1906920</v>
      </c>
      <c r="S83" s="60">
        <f t="shared" si="15"/>
        <v>0</v>
      </c>
      <c r="T83" s="60">
        <f t="shared" si="15"/>
        <v>0</v>
      </c>
      <c r="U83" s="60">
        <f t="shared" si="15"/>
        <v>11474601</v>
      </c>
      <c r="V83" s="60">
        <f t="shared" si="15"/>
        <v>423989</v>
      </c>
      <c r="W83" s="60">
        <f t="shared" si="15"/>
        <v>0</v>
      </c>
      <c r="X83" s="60">
        <f t="shared" si="15"/>
        <v>1118900</v>
      </c>
      <c r="Y83" s="60">
        <f t="shared" si="15"/>
        <v>0</v>
      </c>
      <c r="Z83" s="60">
        <f t="shared" si="15"/>
        <v>97070</v>
      </c>
      <c r="AA83" s="60">
        <f t="shared" si="15"/>
        <v>0</v>
      </c>
      <c r="AB83" s="60">
        <f t="shared" si="15"/>
        <v>29400</v>
      </c>
      <c r="AC83" s="60">
        <f t="shared" si="15"/>
        <v>0</v>
      </c>
      <c r="AD83" s="60">
        <f t="shared" si="15"/>
        <v>907807</v>
      </c>
      <c r="AE83" s="60">
        <f t="shared" si="15"/>
        <v>0</v>
      </c>
      <c r="AF83" s="60">
        <f t="shared" si="15"/>
        <v>454480</v>
      </c>
      <c r="AG83" s="60">
        <f t="shared" si="15"/>
        <v>0</v>
      </c>
      <c r="AH83" s="60">
        <f t="shared" si="15"/>
        <v>17561052</v>
      </c>
      <c r="AI83" s="61"/>
      <c r="AJ83" s="60">
        <f>SUM(AJ25:AJ82)</f>
        <v>25912533</v>
      </c>
      <c r="AK83" s="61"/>
      <c r="AL83" s="60">
        <f>SUM(AL25:AL82)</f>
        <v>48439942</v>
      </c>
      <c r="AM83" s="62"/>
      <c r="AR83" s="17"/>
    </row>
    <row r="84" spans="1:44" s="30" customFormat="1">
      <c r="A84" s="26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8"/>
      <c r="AN84" s="3"/>
      <c r="AO84" s="29"/>
      <c r="AP84" s="25"/>
      <c r="AQ84" s="3"/>
      <c r="AR84" s="4"/>
    </row>
    <row r="85" spans="1:44">
      <c r="A85" s="31"/>
      <c r="B85" s="32" t="s">
        <v>149</v>
      </c>
      <c r="C85" s="33">
        <f t="shared" ref="C85:N85" si="16">C83+C23</f>
        <v>1110670</v>
      </c>
      <c r="D85" s="33">
        <f t="shared" si="16"/>
        <v>401849</v>
      </c>
      <c r="E85" s="33">
        <f t="shared" si="16"/>
        <v>61975</v>
      </c>
      <c r="F85" s="33">
        <f t="shared" si="16"/>
        <v>1751232</v>
      </c>
      <c r="G85" s="33">
        <f t="shared" si="16"/>
        <v>2506637</v>
      </c>
      <c r="H85" s="33">
        <f t="shared" si="16"/>
        <v>1011589</v>
      </c>
      <c r="I85" s="33">
        <f t="shared" si="16"/>
        <v>0</v>
      </c>
      <c r="J85" s="33">
        <f t="shared" si="16"/>
        <v>988575</v>
      </c>
      <c r="K85" s="33">
        <f t="shared" si="16"/>
        <v>1806312</v>
      </c>
      <c r="L85" s="33">
        <f t="shared" si="16"/>
        <v>404210</v>
      </c>
      <c r="M85" s="33">
        <f t="shared" si="16"/>
        <v>330000</v>
      </c>
      <c r="N85" s="34">
        <f t="shared" si="16"/>
        <v>10373049</v>
      </c>
      <c r="O85" s="6"/>
      <c r="P85" s="33">
        <f t="shared" ref="P85:AH85" si="17">P83+P23</f>
        <v>780685</v>
      </c>
      <c r="Q85" s="33">
        <f t="shared" si="17"/>
        <v>454353</v>
      </c>
      <c r="R85" s="33">
        <f t="shared" si="17"/>
        <v>3268847</v>
      </c>
      <c r="S85" s="33">
        <f t="shared" si="17"/>
        <v>0</v>
      </c>
      <c r="T85" s="33">
        <f t="shared" si="17"/>
        <v>0</v>
      </c>
      <c r="U85" s="33">
        <f t="shared" si="17"/>
        <v>11699652</v>
      </c>
      <c r="V85" s="33">
        <f t="shared" si="17"/>
        <v>1038450</v>
      </c>
      <c r="W85" s="33">
        <f t="shared" si="17"/>
        <v>0</v>
      </c>
      <c r="X85" s="33">
        <f t="shared" si="17"/>
        <v>4981906</v>
      </c>
      <c r="Y85" s="33">
        <f t="shared" si="17"/>
        <v>0</v>
      </c>
      <c r="Z85" s="33">
        <f t="shared" si="17"/>
        <v>621547</v>
      </c>
      <c r="AA85" s="33">
        <f t="shared" si="17"/>
        <v>0</v>
      </c>
      <c r="AB85" s="33">
        <f t="shared" si="17"/>
        <v>810528</v>
      </c>
      <c r="AC85" s="33">
        <f t="shared" si="17"/>
        <v>0</v>
      </c>
      <c r="AD85" s="33">
        <f t="shared" si="17"/>
        <v>1847658</v>
      </c>
      <c r="AE85" s="33">
        <f t="shared" si="17"/>
        <v>0</v>
      </c>
      <c r="AF85" s="33">
        <f t="shared" si="17"/>
        <v>710401</v>
      </c>
      <c r="AG85" s="33">
        <f t="shared" si="17"/>
        <v>0</v>
      </c>
      <c r="AH85" s="34">
        <f t="shared" si="17"/>
        <v>26214027</v>
      </c>
      <c r="AI85" s="6"/>
      <c r="AJ85" s="33">
        <f>AJ83+AJ23</f>
        <v>26141157</v>
      </c>
      <c r="AK85" s="6"/>
      <c r="AL85" s="34">
        <f>AL83+AL23</f>
        <v>62728233</v>
      </c>
      <c r="AM85" s="35"/>
      <c r="AO85" s="36"/>
      <c r="AP85" s="25"/>
      <c r="AR85" s="4"/>
    </row>
    <row r="86" spans="1:44">
      <c r="B86" s="4" t="s">
        <v>150</v>
      </c>
      <c r="C86" s="7">
        <f>C85-SUM(C75:C82)</f>
        <v>1110670</v>
      </c>
      <c r="D86" s="7">
        <f>D85-SUM(D75:D82)</f>
        <v>298320</v>
      </c>
      <c r="E86" s="7">
        <f t="shared" ref="E86:AL86" si="18">E85-SUM(E75:E82)</f>
        <v>61975</v>
      </c>
      <c r="F86" s="7">
        <f t="shared" si="18"/>
        <v>1751232</v>
      </c>
      <c r="G86" s="7">
        <f t="shared" si="18"/>
        <v>2506637</v>
      </c>
      <c r="H86" s="7">
        <f t="shared" si="18"/>
        <v>1011589</v>
      </c>
      <c r="I86" s="7">
        <f t="shared" si="18"/>
        <v>0</v>
      </c>
      <c r="J86" s="7">
        <f t="shared" si="18"/>
        <v>988575</v>
      </c>
      <c r="K86" s="7">
        <f t="shared" si="18"/>
        <v>1806312</v>
      </c>
      <c r="L86" s="7">
        <f t="shared" si="18"/>
        <v>404210</v>
      </c>
      <c r="M86" s="7">
        <f t="shared" ref="M86" si="19">M85-SUM(M75:M82)</f>
        <v>330000</v>
      </c>
      <c r="N86" s="7">
        <f t="shared" si="18"/>
        <v>10269520</v>
      </c>
      <c r="O86" s="7"/>
      <c r="P86" s="7">
        <f t="shared" si="18"/>
        <v>780685</v>
      </c>
      <c r="Q86" s="7">
        <f t="shared" si="18"/>
        <v>454353</v>
      </c>
      <c r="R86" s="7">
        <f t="shared" si="18"/>
        <v>2350087</v>
      </c>
      <c r="S86" s="7">
        <f t="shared" si="18"/>
        <v>0</v>
      </c>
      <c r="T86" s="7">
        <f t="shared" si="18"/>
        <v>0</v>
      </c>
      <c r="U86" s="7">
        <f t="shared" ref="U86" si="20">U85-SUM(U75:U82)</f>
        <v>11699652</v>
      </c>
      <c r="V86" s="7">
        <f t="shared" ref="V86:X86" si="21">V85-SUM(V75:V82)</f>
        <v>1038450</v>
      </c>
      <c r="W86" s="7">
        <f t="shared" si="21"/>
        <v>0</v>
      </c>
      <c r="X86" s="7">
        <f t="shared" si="21"/>
        <v>4981906</v>
      </c>
      <c r="Y86" s="7">
        <f>Y85-SUM(Y75:Y82)</f>
        <v>0</v>
      </c>
      <c r="Z86" s="7">
        <f t="shared" si="18"/>
        <v>621547</v>
      </c>
      <c r="AA86" s="7">
        <f t="shared" si="18"/>
        <v>0</v>
      </c>
      <c r="AB86" s="7">
        <f t="shared" si="18"/>
        <v>810528</v>
      </c>
      <c r="AC86" s="7">
        <f t="shared" si="18"/>
        <v>0</v>
      </c>
      <c r="AD86" s="7">
        <f t="shared" si="18"/>
        <v>1847658</v>
      </c>
      <c r="AE86" s="7">
        <f t="shared" si="18"/>
        <v>0</v>
      </c>
      <c r="AF86" s="7">
        <f t="shared" ref="AF86:AG86" si="22">AF85-SUM(AF75:AF82)</f>
        <v>710401</v>
      </c>
      <c r="AG86" s="7">
        <f t="shared" si="22"/>
        <v>0</v>
      </c>
      <c r="AH86" s="7">
        <f t="shared" si="18"/>
        <v>25295267</v>
      </c>
      <c r="AI86" s="7"/>
      <c r="AJ86" s="7">
        <f t="shared" si="18"/>
        <v>16331354</v>
      </c>
      <c r="AK86" s="7"/>
      <c r="AL86" s="7">
        <f t="shared" si="18"/>
        <v>51896141</v>
      </c>
      <c r="AM86" s="37"/>
      <c r="AO86" s="8"/>
      <c r="AP86" s="25"/>
      <c r="AR86" s="4"/>
    </row>
    <row r="87" spans="1:44">
      <c r="B87" s="4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37"/>
      <c r="AO87" s="8"/>
      <c r="AP87" s="25"/>
      <c r="AR87" s="4"/>
    </row>
    <row r="88" spans="1:44">
      <c r="A88" s="12" t="s">
        <v>79</v>
      </c>
      <c r="B88" s="1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9"/>
      <c r="AJ88" s="38"/>
      <c r="AK88" s="39"/>
      <c r="AL88" s="38"/>
      <c r="AM88" s="40"/>
      <c r="AO88" s="8"/>
      <c r="AR88" s="4"/>
    </row>
    <row r="89" spans="1:44">
      <c r="A89" s="4">
        <v>40210</v>
      </c>
      <c r="B89" s="5" t="s">
        <v>80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57">
        <v>2200000</v>
      </c>
      <c r="N89" s="57">
        <f t="shared" ref="N89:N94" si="23">SUM(C89:M89)</f>
        <v>2200000</v>
      </c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>
        <f t="shared" ref="AH89:AH106" si="24">SUM(P89:AD89)</f>
        <v>0</v>
      </c>
      <c r="AI89" s="64"/>
      <c r="AJ89" s="64"/>
      <c r="AK89" s="64"/>
      <c r="AL89" s="58">
        <f t="shared" ref="AL89:AL106" si="25">N89+AH89+AJ89</f>
        <v>2200000</v>
      </c>
      <c r="AN89" s="19"/>
      <c r="AO89" s="29"/>
      <c r="AR89" s="4"/>
    </row>
    <row r="90" spans="1:44">
      <c r="A90" s="4">
        <v>40225</v>
      </c>
      <c r="B90" s="5" t="s">
        <v>81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57">
        <f t="shared" si="23"/>
        <v>0</v>
      </c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>
        <f t="shared" si="24"/>
        <v>0</v>
      </c>
      <c r="AI90" s="64"/>
      <c r="AJ90" s="64"/>
      <c r="AK90" s="64"/>
      <c r="AL90" s="58">
        <f t="shared" si="25"/>
        <v>0</v>
      </c>
      <c r="AN90" s="35"/>
      <c r="AR90" s="4"/>
    </row>
    <row r="91" spans="1:44">
      <c r="A91" s="4">
        <v>40215</v>
      </c>
      <c r="B91" s="5" t="s">
        <v>82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57">
        <f t="shared" si="23"/>
        <v>0</v>
      </c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>
        <f t="shared" si="24"/>
        <v>0</v>
      </c>
      <c r="AI91" s="64"/>
      <c r="AJ91" s="64"/>
      <c r="AK91" s="64"/>
      <c r="AL91" s="58">
        <f t="shared" si="25"/>
        <v>0</v>
      </c>
      <c r="AN91" s="35"/>
      <c r="AO91" s="35"/>
      <c r="AR91" s="4"/>
    </row>
    <row r="92" spans="1:44">
      <c r="A92" s="4">
        <v>40230</v>
      </c>
      <c r="B92" s="5" t="s">
        <v>83</v>
      </c>
      <c r="C92" s="64"/>
      <c r="D92" s="64"/>
      <c r="E92" s="64"/>
      <c r="F92" s="64">
        <v>255000</v>
      </c>
      <c r="G92" s="64"/>
      <c r="H92" s="64"/>
      <c r="I92" s="64"/>
      <c r="J92" s="64"/>
      <c r="K92" s="64"/>
      <c r="L92" s="64"/>
      <c r="M92" s="64"/>
      <c r="N92" s="57">
        <f t="shared" si="23"/>
        <v>255000</v>
      </c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>
        <f t="shared" si="24"/>
        <v>0</v>
      </c>
      <c r="AI92" s="64"/>
      <c r="AJ92" s="64"/>
      <c r="AK92" s="64"/>
      <c r="AL92" s="58">
        <f t="shared" si="25"/>
        <v>255000</v>
      </c>
      <c r="AN92" s="35"/>
      <c r="AO92" s="35"/>
      <c r="AR92" s="4"/>
    </row>
    <row r="93" spans="1:44">
      <c r="A93" s="4">
        <v>40235</v>
      </c>
      <c r="B93" s="5" t="s">
        <v>84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57">
        <f t="shared" si="23"/>
        <v>0</v>
      </c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>
        <f t="shared" si="24"/>
        <v>0</v>
      </c>
      <c r="AI93" s="64"/>
      <c r="AJ93" s="64"/>
      <c r="AK93" s="64"/>
      <c r="AL93" s="58">
        <f t="shared" si="25"/>
        <v>0</v>
      </c>
      <c r="AN93" s="35"/>
      <c r="AO93" s="35"/>
      <c r="AR93" s="4"/>
    </row>
    <row r="94" spans="1:44" ht="12.75" hidden="1" customHeight="1">
      <c r="A94" s="4">
        <v>40241</v>
      </c>
      <c r="B94" s="5" t="s">
        <v>85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57">
        <f t="shared" si="23"/>
        <v>0</v>
      </c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>
        <f t="shared" si="24"/>
        <v>0</v>
      </c>
      <c r="AI94" s="64"/>
      <c r="AJ94" s="64"/>
      <c r="AK94" s="64"/>
      <c r="AL94" s="58">
        <f t="shared" si="25"/>
        <v>0</v>
      </c>
      <c r="AN94" s="35"/>
      <c r="AO94" s="35"/>
    </row>
    <row r="95" spans="1:44" ht="14.25" customHeight="1">
      <c r="A95" s="4">
        <v>40243</v>
      </c>
      <c r="B95" s="5" t="s">
        <v>86</v>
      </c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57">
        <f t="shared" ref="N95:N97" si="26">SUM(C95:L95)</f>
        <v>0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>
        <f t="shared" si="24"/>
        <v>0</v>
      </c>
      <c r="AI95" s="64"/>
      <c r="AJ95" s="64"/>
      <c r="AK95" s="64"/>
      <c r="AL95" s="58">
        <f t="shared" si="25"/>
        <v>0</v>
      </c>
      <c r="AN95" s="35"/>
    </row>
    <row r="96" spans="1:44" ht="12.75" hidden="1" customHeight="1">
      <c r="A96" s="4">
        <v>40244</v>
      </c>
      <c r="B96" s="5" t="s">
        <v>87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57">
        <f t="shared" si="26"/>
        <v>0</v>
      </c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>
        <f t="shared" si="24"/>
        <v>0</v>
      </c>
      <c r="AI96" s="64"/>
      <c r="AJ96" s="64"/>
      <c r="AK96" s="64"/>
      <c r="AL96" s="58">
        <f t="shared" si="25"/>
        <v>0</v>
      </c>
      <c r="AN96" s="9"/>
    </row>
    <row r="97" spans="1:45" ht="12.75" hidden="1" customHeight="1">
      <c r="A97" s="4">
        <v>40246</v>
      </c>
      <c r="B97" s="5" t="s">
        <v>89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57">
        <f t="shared" si="26"/>
        <v>0</v>
      </c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>
        <f t="shared" si="24"/>
        <v>0</v>
      </c>
      <c r="AI97" s="64"/>
      <c r="AJ97" s="64"/>
      <c r="AK97" s="64"/>
      <c r="AL97" s="58">
        <f t="shared" si="25"/>
        <v>0</v>
      </c>
    </row>
    <row r="98" spans="1:45">
      <c r="A98" s="4">
        <v>40247</v>
      </c>
      <c r="B98" s="5" t="s">
        <v>144</v>
      </c>
      <c r="C98" s="64"/>
      <c r="D98" s="64"/>
      <c r="E98" s="64"/>
      <c r="F98" s="57"/>
      <c r="G98" s="64"/>
      <c r="H98" s="64"/>
      <c r="I98" s="64"/>
      <c r="J98" s="64"/>
      <c r="K98" s="64"/>
      <c r="L98" s="64"/>
      <c r="M98" s="110">
        <v>-78755</v>
      </c>
      <c r="N98" s="57">
        <f>SUM(C98:M98)</f>
        <v>-78755</v>
      </c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>
        <f t="shared" si="24"/>
        <v>0</v>
      </c>
      <c r="AI98" s="64"/>
      <c r="AJ98" s="64"/>
      <c r="AK98" s="64"/>
      <c r="AL98" s="58">
        <f t="shared" si="25"/>
        <v>-78755</v>
      </c>
    </row>
    <row r="99" spans="1:45">
      <c r="A99" s="4">
        <v>40248</v>
      </c>
      <c r="B99" s="5" t="s">
        <v>90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57">
        <f>SUM(C99:M99)</f>
        <v>0</v>
      </c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>
        <f t="shared" si="24"/>
        <v>0</v>
      </c>
      <c r="AI99" s="64"/>
      <c r="AJ99" s="64"/>
      <c r="AK99" s="64"/>
      <c r="AL99" s="58">
        <f t="shared" si="25"/>
        <v>0</v>
      </c>
    </row>
    <row r="100" spans="1:45">
      <c r="A100" s="4">
        <v>40249</v>
      </c>
      <c r="B100" s="5" t="s">
        <v>88</v>
      </c>
      <c r="C100" s="64"/>
      <c r="D100" s="64"/>
      <c r="E100" s="64"/>
      <c r="F100" s="57"/>
      <c r="G100" s="64"/>
      <c r="H100" s="64"/>
      <c r="I100" s="64"/>
      <c r="J100" s="64"/>
      <c r="K100" s="64"/>
      <c r="L100" s="64"/>
      <c r="M100" s="110">
        <v>-93056</v>
      </c>
      <c r="N100" s="57">
        <f>SUM(C100:M100)</f>
        <v>-93056</v>
      </c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>
        <f t="shared" si="24"/>
        <v>0</v>
      </c>
      <c r="AI100" s="64"/>
      <c r="AJ100" s="64"/>
      <c r="AK100" s="64"/>
      <c r="AL100" s="58">
        <f t="shared" si="25"/>
        <v>-93056</v>
      </c>
    </row>
    <row r="101" spans="1:45">
      <c r="A101" s="4">
        <v>40300</v>
      </c>
      <c r="B101" s="5" t="s">
        <v>91</v>
      </c>
      <c r="C101" s="64"/>
      <c r="D101" s="64"/>
      <c r="E101" s="64"/>
      <c r="G101" s="64"/>
      <c r="H101" s="64"/>
      <c r="I101" s="64"/>
      <c r="J101" s="64"/>
      <c r="K101" s="64"/>
      <c r="L101" s="64"/>
      <c r="M101" s="64">
        <v>41000000</v>
      </c>
      <c r="N101" s="57">
        <f>SUM(C101:M101)</f>
        <v>41000000</v>
      </c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>
        <f t="shared" si="24"/>
        <v>0</v>
      </c>
      <c r="AI101" s="64"/>
      <c r="AJ101" s="64"/>
      <c r="AK101" s="64"/>
      <c r="AL101" s="58">
        <f t="shared" si="25"/>
        <v>41000000</v>
      </c>
    </row>
    <row r="102" spans="1:45" ht="12.75" hidden="1" customHeight="1">
      <c r="B102" s="5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57">
        <f t="shared" ref="N102:N106" si="27">SUM(C102:M102)</f>
        <v>0</v>
      </c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>
        <f t="shared" si="24"/>
        <v>0</v>
      </c>
      <c r="AI102" s="64"/>
      <c r="AJ102" s="64"/>
      <c r="AK102" s="64"/>
      <c r="AL102" s="58">
        <f t="shared" si="25"/>
        <v>0</v>
      </c>
    </row>
    <row r="103" spans="1:45">
      <c r="A103" s="4">
        <v>40400</v>
      </c>
      <c r="B103" s="5" t="s">
        <v>92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57">
        <f t="shared" si="27"/>
        <v>0</v>
      </c>
      <c r="O103" s="64"/>
      <c r="P103" s="57">
        <v>499200</v>
      </c>
      <c r="Q103" s="57">
        <v>315705</v>
      </c>
      <c r="R103" s="64">
        <f>(4547703*20%)+32800</f>
        <v>942340.60000000009</v>
      </c>
      <c r="S103" s="64"/>
      <c r="T103" s="64"/>
      <c r="U103" s="57">
        <f>4547703*80%</f>
        <v>3638162.4000000004</v>
      </c>
      <c r="V103" s="64">
        <v>588877</v>
      </c>
      <c r="W103" s="64"/>
      <c r="X103" s="64"/>
      <c r="Y103" s="64"/>
      <c r="Z103" s="64"/>
      <c r="AA103" s="64"/>
      <c r="AB103" s="64"/>
      <c r="AC103" s="64"/>
      <c r="AD103" s="64">
        <f>1195061+73446</f>
        <v>1268507</v>
      </c>
      <c r="AE103" s="64"/>
      <c r="AF103" s="64"/>
      <c r="AG103" s="64"/>
      <c r="AH103" s="64">
        <f t="shared" si="24"/>
        <v>7252792</v>
      </c>
      <c r="AI103" s="64"/>
      <c r="AJ103" s="64">
        <v>3130608</v>
      </c>
      <c r="AK103" s="64"/>
      <c r="AL103" s="58">
        <f t="shared" si="25"/>
        <v>10383400</v>
      </c>
      <c r="AN103" s="41"/>
      <c r="AO103" s="41"/>
      <c r="AP103" s="41"/>
    </row>
    <row r="104" spans="1:45">
      <c r="A104" s="4">
        <v>40410</v>
      </c>
      <c r="B104" s="5" t="s">
        <v>93</v>
      </c>
      <c r="C104" s="64"/>
      <c r="D104" s="64"/>
      <c r="E104" s="64"/>
      <c r="F104" s="58">
        <v>2319818</v>
      </c>
      <c r="G104" s="64"/>
      <c r="H104" s="64"/>
      <c r="I104" s="64"/>
      <c r="J104" s="64"/>
      <c r="K104" s="64"/>
      <c r="L104" s="64"/>
      <c r="M104" s="64"/>
      <c r="N104" s="57">
        <f t="shared" si="27"/>
        <v>2319818</v>
      </c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>
        <f t="shared" si="24"/>
        <v>0</v>
      </c>
      <c r="AI104" s="64"/>
      <c r="AJ104" s="64">
        <v>2000000</v>
      </c>
      <c r="AK104" s="64"/>
      <c r="AL104" s="58">
        <f t="shared" si="25"/>
        <v>4319818</v>
      </c>
      <c r="AN104" s="10"/>
      <c r="AO104" s="10"/>
      <c r="AP104" s="10"/>
    </row>
    <row r="105" spans="1:45">
      <c r="A105" s="4">
        <v>40413</v>
      </c>
      <c r="B105" s="5" t="s">
        <v>94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57">
        <f t="shared" si="27"/>
        <v>0</v>
      </c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>
        <f t="shared" si="24"/>
        <v>0</v>
      </c>
      <c r="AI105" s="64"/>
      <c r="AJ105" s="64"/>
      <c r="AK105" s="64"/>
      <c r="AL105" s="58">
        <f t="shared" si="25"/>
        <v>0</v>
      </c>
    </row>
    <row r="106" spans="1:45">
      <c r="A106" s="23">
        <v>40414</v>
      </c>
      <c r="B106" s="24" t="s">
        <v>95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>
        <f t="shared" si="27"/>
        <v>0</v>
      </c>
      <c r="O106" s="64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>
        <f t="shared" si="24"/>
        <v>0</v>
      </c>
      <c r="AI106" s="64"/>
      <c r="AJ106" s="66"/>
      <c r="AK106" s="64"/>
      <c r="AL106" s="73">
        <f t="shared" si="25"/>
        <v>0</v>
      </c>
    </row>
    <row r="107" spans="1:45">
      <c r="A107" s="74"/>
      <c r="B107" s="32" t="s">
        <v>96</v>
      </c>
      <c r="C107" s="34">
        <f t="shared" ref="C107:M107" si="28">SUM(C89:C106)</f>
        <v>0</v>
      </c>
      <c r="D107" s="34">
        <f t="shared" si="28"/>
        <v>0</v>
      </c>
      <c r="E107" s="34">
        <f t="shared" si="28"/>
        <v>0</v>
      </c>
      <c r="F107" s="34">
        <f t="shared" si="28"/>
        <v>2574818</v>
      </c>
      <c r="G107" s="34">
        <f t="shared" si="28"/>
        <v>0</v>
      </c>
      <c r="H107" s="34">
        <f t="shared" si="28"/>
        <v>0</v>
      </c>
      <c r="I107" s="34">
        <f t="shared" si="28"/>
        <v>0</v>
      </c>
      <c r="J107" s="34">
        <f t="shared" si="28"/>
        <v>0</v>
      </c>
      <c r="K107" s="34">
        <f t="shared" si="28"/>
        <v>0</v>
      </c>
      <c r="L107" s="34">
        <f t="shared" si="28"/>
        <v>0</v>
      </c>
      <c r="M107" s="34">
        <f t="shared" si="28"/>
        <v>43028189</v>
      </c>
      <c r="N107" s="34">
        <f>SUM(N89:N106)</f>
        <v>45603007</v>
      </c>
      <c r="O107" s="6"/>
      <c r="P107" s="34">
        <f t="shared" ref="P107:T107" si="29">SUM(P89:P93,P101:P106)-P95-P100</f>
        <v>499200</v>
      </c>
      <c r="Q107" s="34">
        <f t="shared" si="29"/>
        <v>315705</v>
      </c>
      <c r="R107" s="34">
        <f t="shared" si="29"/>
        <v>942340.60000000009</v>
      </c>
      <c r="S107" s="34">
        <f t="shared" si="29"/>
        <v>0</v>
      </c>
      <c r="T107" s="34">
        <f t="shared" si="29"/>
        <v>0</v>
      </c>
      <c r="U107" s="34">
        <f t="shared" ref="U107" si="30">SUM(U89:U93,U101:U106)-U95-U100</f>
        <v>3638162.4000000004</v>
      </c>
      <c r="V107" s="34">
        <f>SUM(V89:V93,V101:V106)-V95-V100</f>
        <v>588877</v>
      </c>
      <c r="W107" s="34">
        <f t="shared" ref="W107:Y107" si="31">SUM(W89:W93,W101:W106)-W95-W100</f>
        <v>0</v>
      </c>
      <c r="X107" s="34">
        <f t="shared" si="31"/>
        <v>0</v>
      </c>
      <c r="Y107" s="34">
        <f t="shared" si="31"/>
        <v>0</v>
      </c>
      <c r="Z107" s="34">
        <f t="shared" ref="Z107:AH107" si="32">SUM(Z89:Z93,Z101:Z106)-Z95-Z100</f>
        <v>0</v>
      </c>
      <c r="AA107" s="34">
        <f t="shared" si="32"/>
        <v>0</v>
      </c>
      <c r="AB107" s="34">
        <f t="shared" si="32"/>
        <v>0</v>
      </c>
      <c r="AC107" s="34">
        <f t="shared" si="32"/>
        <v>0</v>
      </c>
      <c r="AD107" s="34">
        <f t="shared" si="32"/>
        <v>1268507</v>
      </c>
      <c r="AE107" s="34">
        <f t="shared" si="32"/>
        <v>0</v>
      </c>
      <c r="AF107" s="34">
        <f t="shared" ref="AF107:AG107" si="33">SUM(AF89:AF93,AF101:AF106)-AF95-AF100</f>
        <v>0</v>
      </c>
      <c r="AG107" s="34">
        <f t="shared" si="33"/>
        <v>0</v>
      </c>
      <c r="AH107" s="34">
        <f t="shared" si="32"/>
        <v>7252792</v>
      </c>
      <c r="AI107" s="6"/>
      <c r="AJ107" s="34">
        <f>SUM(AJ89:AJ93,AJ101:AJ106)-AJ95-AJ100</f>
        <v>5130608</v>
      </c>
      <c r="AK107" s="6"/>
      <c r="AL107" s="34">
        <f>SUM(AL89:AL106)</f>
        <v>57986407</v>
      </c>
      <c r="AM107" s="35"/>
    </row>
    <row r="108" spans="1:45" ht="1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8"/>
    </row>
    <row r="109" spans="1:45">
      <c r="B109" s="3" t="s">
        <v>97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>
        <f>N5-N85+N107</f>
        <v>35229958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>
        <f>AH5-AH85+AH107</f>
        <v>-13247620</v>
      </c>
      <c r="AI109" s="6"/>
      <c r="AJ109" s="42">
        <f>AJ5-AJ85+AJ107</f>
        <v>-20648237</v>
      </c>
      <c r="AK109" s="6"/>
      <c r="AL109" s="8">
        <f>AL5-AL85+AL107</f>
        <v>1334101</v>
      </c>
    </row>
    <row r="110" spans="1:45" ht="12.75" hidden="1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42" t="s">
        <v>98</v>
      </c>
      <c r="AK110" s="6"/>
      <c r="AL110" s="8">
        <f>AL5-AL86+AL107</f>
        <v>12166193</v>
      </c>
    </row>
    <row r="111" spans="1:4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45" ht="76.5">
      <c r="C112" s="43" t="str">
        <f t="shared" ref="C112:N112" si="34">C1</f>
        <v>FY 2025
100
CEO</v>
      </c>
      <c r="D112" s="43" t="str">
        <f t="shared" si="34"/>
        <v>FY 2025
105
Administration</v>
      </c>
      <c r="E112" s="43" t="str">
        <f t="shared" si="34"/>
        <v>FY 2025
110
Board</v>
      </c>
      <c r="F112" s="43" t="str">
        <f t="shared" si="34"/>
        <v>FY 2025
120
Finance</v>
      </c>
      <c r="G112" s="43" t="str">
        <f t="shared" si="34"/>
        <v>FY 2025
130
Planning</v>
      </c>
      <c r="H112" s="43" t="str">
        <f t="shared" si="34"/>
        <v>FY 2025
140
Marketing Comm</v>
      </c>
      <c r="I112" s="114" t="str">
        <f>I1</f>
        <v>FY 2025
150
Moved to 570</v>
      </c>
      <c r="J112" s="43" t="str">
        <f t="shared" si="34"/>
        <v>FY 2025
170
Human Resources</v>
      </c>
      <c r="K112" s="43" t="str">
        <f t="shared" si="34"/>
        <v>FY 2025
180
Innovation &amp; Technology</v>
      </c>
      <c r="L112" s="43" t="str">
        <f t="shared" si="34"/>
        <v>FY 2025
190  Procurement &amp; Compliance</v>
      </c>
      <c r="M112" s="43" t="str">
        <f t="shared" si="34"/>
        <v>FY 2025          900
Non-Deptl</v>
      </c>
      <c r="N112" s="43" t="str">
        <f t="shared" si="34"/>
        <v>TOTAL
FY 2025
G&amp;A</v>
      </c>
      <c r="O112" s="43"/>
      <c r="P112" s="43" t="str">
        <f t="shared" ref="P112:AH112" si="35">P1</f>
        <v>FY 2025
240
MaaS</v>
      </c>
      <c r="Q112" s="43" t="str">
        <f t="shared" si="35"/>
        <v>FY 2025 
250
CCR</v>
      </c>
      <c r="R112" s="43" t="str">
        <f t="shared" si="35"/>
        <v>FY 2025
500
Bus Admin</v>
      </c>
      <c r="S112" s="113" t="str">
        <f t="shared" si="35"/>
        <v>FY 2025
700
Combined with 500</v>
      </c>
      <c r="T112" s="114" t="str">
        <f t="shared" si="35"/>
        <v>FY 2025
505
Moved to 500 &amp; 548</v>
      </c>
      <c r="U112" s="43" t="str">
        <f t="shared" si="35"/>
        <v>FY 2025
538
GoZone - General</v>
      </c>
      <c r="V112" s="43" t="str">
        <f t="shared" si="35"/>
        <v>FY 2025
547
DR-DO</v>
      </c>
      <c r="W112" s="113" t="str">
        <f t="shared" si="35"/>
        <v>FY 2025
747
Moved to 547</v>
      </c>
      <c r="X112" s="43" t="str">
        <f t="shared" si="35"/>
        <v>FY 2025
548
FR-DO</v>
      </c>
      <c r="Y112" s="113" t="str">
        <f t="shared" si="35"/>
        <v>FY 2025
748
Moved to 548</v>
      </c>
      <c r="Z112" s="43" t="str">
        <f t="shared" si="35"/>
        <v>FY 2025
570
Customer Service</v>
      </c>
      <c r="AA112" s="113" t="str">
        <f t="shared" si="35"/>
        <v>FY 2025
770
Moved to 570</v>
      </c>
      <c r="AB112" s="119" t="str">
        <f>AB1</f>
        <v>FY 2025
580
S&amp;D 
(NEW)</v>
      </c>
      <c r="AC112" s="113" t="str">
        <f t="shared" si="35"/>
        <v>FY 2025
780
Moved to 580</v>
      </c>
      <c r="AD112" s="43" t="str">
        <f t="shared" si="35"/>
        <v>FY 2025
590
Maintenance</v>
      </c>
      <c r="AE112" s="113" t="str">
        <f t="shared" si="35"/>
        <v>FY 2025
790
Moved to 590</v>
      </c>
      <c r="AF112" s="43" t="str">
        <f t="shared" si="35"/>
        <v>FY 2025
599
Non-Deptl</v>
      </c>
      <c r="AG112" s="113" t="str">
        <f t="shared" si="35"/>
        <v>FY 2025
799
Moved to 599</v>
      </c>
      <c r="AH112" s="43" t="str">
        <f t="shared" si="35"/>
        <v>TOTAL
FY 2025
Bus
Services</v>
      </c>
      <c r="AI112" s="43"/>
      <c r="AJ112" s="43" t="str">
        <f>AJ1</f>
        <v>TOTAL 
FY 2025
Rail 
Operations 620</v>
      </c>
      <c r="AK112" s="43"/>
      <c r="AL112" s="43" t="s">
        <v>99</v>
      </c>
      <c r="AM112" s="44"/>
      <c r="AN112" s="75" t="s">
        <v>137</v>
      </c>
      <c r="AO112" s="43" t="s">
        <v>138</v>
      </c>
      <c r="AP112" s="76" t="s">
        <v>160</v>
      </c>
      <c r="AQ112" s="45" t="s">
        <v>139</v>
      </c>
      <c r="AR112" s="77" t="s">
        <v>143</v>
      </c>
      <c r="AS112" s="46"/>
    </row>
    <row r="113" spans="1:45">
      <c r="A113" s="4" t="s">
        <v>113</v>
      </c>
      <c r="B113" s="5" t="s">
        <v>100</v>
      </c>
      <c r="C113" s="6">
        <f t="shared" ref="C113:N113" si="36">SUM(C8:C11)</f>
        <v>481512</v>
      </c>
      <c r="D113" s="6">
        <f t="shared" si="36"/>
        <v>0</v>
      </c>
      <c r="E113" s="6">
        <f t="shared" si="36"/>
        <v>0</v>
      </c>
      <c r="F113" s="6">
        <f t="shared" si="36"/>
        <v>874152</v>
      </c>
      <c r="G113" s="6">
        <f t="shared" si="36"/>
        <v>1016134</v>
      </c>
      <c r="H113" s="6">
        <f t="shared" si="36"/>
        <v>261484</v>
      </c>
      <c r="I113" s="6">
        <f t="shared" si="36"/>
        <v>0</v>
      </c>
      <c r="J113" s="6">
        <f t="shared" si="36"/>
        <v>486656</v>
      </c>
      <c r="K113" s="6">
        <f t="shared" si="36"/>
        <v>584832</v>
      </c>
      <c r="L113" s="6">
        <f t="shared" si="36"/>
        <v>250392</v>
      </c>
      <c r="M113" s="6">
        <f t="shared" si="36"/>
        <v>0</v>
      </c>
      <c r="N113" s="6">
        <f t="shared" si="36"/>
        <v>3955162</v>
      </c>
      <c r="O113" s="6"/>
      <c r="P113" s="6">
        <f t="shared" ref="P113:AG113" si="37">SUM(P8:P11)</f>
        <v>0</v>
      </c>
      <c r="Q113" s="6">
        <f t="shared" si="37"/>
        <v>63000</v>
      </c>
      <c r="R113" s="6">
        <f t="shared" si="37"/>
        <v>931238</v>
      </c>
      <c r="S113" s="6">
        <f t="shared" si="37"/>
        <v>0</v>
      </c>
      <c r="T113" s="6">
        <f t="shared" si="37"/>
        <v>0</v>
      </c>
      <c r="U113" s="6">
        <f t="shared" si="37"/>
        <v>166860</v>
      </c>
      <c r="V113" s="6">
        <f t="shared" si="37"/>
        <v>431350</v>
      </c>
      <c r="W113" s="6">
        <f t="shared" si="37"/>
        <v>0</v>
      </c>
      <c r="X113" s="6">
        <f t="shared" si="37"/>
        <v>2617391</v>
      </c>
      <c r="Y113" s="6">
        <f t="shared" si="37"/>
        <v>0</v>
      </c>
      <c r="Z113" s="6">
        <f t="shared" ref="Z113" si="38">SUM(Z8:Z11)</f>
        <v>347162</v>
      </c>
      <c r="AA113" s="6">
        <f t="shared" si="37"/>
        <v>0</v>
      </c>
      <c r="AB113" s="6">
        <f t="shared" ref="AB113" si="39">SUM(AB8:AB11)</f>
        <v>504000</v>
      </c>
      <c r="AC113" s="6">
        <f t="shared" si="37"/>
        <v>0</v>
      </c>
      <c r="AD113" s="6">
        <f t="shared" si="37"/>
        <v>602102</v>
      </c>
      <c r="AE113" s="6">
        <f t="shared" si="37"/>
        <v>0</v>
      </c>
      <c r="AF113" s="6">
        <f t="shared" si="37"/>
        <v>255921</v>
      </c>
      <c r="AG113" s="6">
        <f t="shared" si="37"/>
        <v>0</v>
      </c>
      <c r="AH113" s="6">
        <f>SUM(AH8:AH11)</f>
        <v>5919024</v>
      </c>
      <c r="AI113" s="6"/>
      <c r="AJ113" s="6">
        <f>SUM(AJ8:AJ11)</f>
        <v>175644</v>
      </c>
      <c r="AK113" s="6"/>
      <c r="AL113" s="6">
        <f>SUM(AL8:AL11)</f>
        <v>10049830</v>
      </c>
      <c r="AM113" s="35"/>
      <c r="AN113" s="78">
        <f>N113+AJ113+AH113</f>
        <v>10049830</v>
      </c>
      <c r="AO113" s="9">
        <f>P113+Q113+R113+U113+V113+X113+Z113+AB113+AD113+AF113</f>
        <v>5919024</v>
      </c>
      <c r="AP113" s="79">
        <f t="shared" ref="AP113:AP122" si="40">S113+W113+Y113+AA113+AC113+AE113+AG113</f>
        <v>0</v>
      </c>
      <c r="AQ113" s="9">
        <f>AO113+AP113</f>
        <v>5919024</v>
      </c>
      <c r="AR113" s="80">
        <f>AN113+AP113</f>
        <v>10049830</v>
      </c>
      <c r="AS113" s="5" t="s">
        <v>100</v>
      </c>
    </row>
    <row r="114" spans="1:45">
      <c r="A114" s="4" t="s">
        <v>114</v>
      </c>
      <c r="B114" s="5" t="s">
        <v>101</v>
      </c>
      <c r="C114" s="6">
        <f t="shared" ref="C114:M114" si="41">SUM(C12:C22)</f>
        <v>150168</v>
      </c>
      <c r="D114" s="6">
        <f t="shared" si="41"/>
        <v>0</v>
      </c>
      <c r="E114" s="6">
        <f t="shared" si="41"/>
        <v>0</v>
      </c>
      <c r="F114" s="6">
        <f t="shared" si="41"/>
        <v>323127</v>
      </c>
      <c r="G114" s="6">
        <f t="shared" si="41"/>
        <v>363603</v>
      </c>
      <c r="H114" s="6">
        <f t="shared" si="41"/>
        <v>99105</v>
      </c>
      <c r="I114" s="6">
        <f t="shared" si="41"/>
        <v>0</v>
      </c>
      <c r="J114" s="6">
        <f t="shared" si="41"/>
        <v>221719</v>
      </c>
      <c r="K114" s="6">
        <f t="shared" si="41"/>
        <v>203655</v>
      </c>
      <c r="L114" s="6">
        <f t="shared" si="41"/>
        <v>90153</v>
      </c>
      <c r="M114" s="6">
        <f t="shared" si="41"/>
        <v>0</v>
      </c>
      <c r="N114" s="6">
        <f>SUM(N12:N21)</f>
        <v>1451530</v>
      </c>
      <c r="O114" s="6"/>
      <c r="P114" s="6">
        <f t="shared" ref="P114:AH114" si="42">SUM(P12:P22)</f>
        <v>0</v>
      </c>
      <c r="Q114" s="6">
        <f t="shared" si="42"/>
        <v>24153</v>
      </c>
      <c r="R114" s="6">
        <f t="shared" si="42"/>
        <v>430689</v>
      </c>
      <c r="S114" s="6">
        <f t="shared" si="42"/>
        <v>0</v>
      </c>
      <c r="T114" s="6">
        <f t="shared" si="42"/>
        <v>0</v>
      </c>
      <c r="U114" s="6">
        <f t="shared" si="42"/>
        <v>58191</v>
      </c>
      <c r="V114" s="6">
        <f t="shared" si="42"/>
        <v>183111</v>
      </c>
      <c r="W114" s="6">
        <f t="shared" si="42"/>
        <v>0</v>
      </c>
      <c r="X114" s="6">
        <f t="shared" si="42"/>
        <v>1245615</v>
      </c>
      <c r="Y114" s="6">
        <f t="shared" si="42"/>
        <v>0</v>
      </c>
      <c r="Z114" s="6">
        <f t="shared" ref="Z114" si="43">SUM(Z12:Z22)</f>
        <v>177315</v>
      </c>
      <c r="AA114" s="6">
        <f t="shared" si="42"/>
        <v>0</v>
      </c>
      <c r="AB114" s="6">
        <f t="shared" ref="AB114" si="44">SUM(AB12:AB22)</f>
        <v>277128</v>
      </c>
      <c r="AC114" s="6">
        <f t="shared" si="42"/>
        <v>0</v>
      </c>
      <c r="AD114" s="6">
        <f t="shared" si="42"/>
        <v>337749</v>
      </c>
      <c r="AE114" s="6">
        <f t="shared" si="42"/>
        <v>0</v>
      </c>
      <c r="AF114" s="6">
        <f t="shared" si="42"/>
        <v>0</v>
      </c>
      <c r="AG114" s="6">
        <f t="shared" si="42"/>
        <v>0</v>
      </c>
      <c r="AH114" s="6">
        <f t="shared" si="42"/>
        <v>2733951</v>
      </c>
      <c r="AI114" s="6"/>
      <c r="AJ114" s="6">
        <f>SUM(AJ12:AJ22)</f>
        <v>52980</v>
      </c>
      <c r="AK114" s="6">
        <f>SUM(AK12:AK22)</f>
        <v>0</v>
      </c>
      <c r="AL114" s="6">
        <f>SUM(AL12:AL22)</f>
        <v>4238461</v>
      </c>
      <c r="AM114" s="35"/>
      <c r="AN114" s="78">
        <f t="shared" ref="AN114:AN122" si="45">N114+AJ114+AH114</f>
        <v>4238461</v>
      </c>
      <c r="AO114" s="9">
        <f t="shared" ref="AO114:AO122" si="46">P114+Q114+R114+U114+V114+X114+Z114+AB114+AD114+AF114</f>
        <v>2733951</v>
      </c>
      <c r="AP114" s="79">
        <f t="shared" si="40"/>
        <v>0</v>
      </c>
      <c r="AQ114" s="9">
        <f>AO114+AP114</f>
        <v>2733951</v>
      </c>
      <c r="AR114" s="80">
        <f t="shared" ref="AR114:AR122" si="47">AN114+AP114</f>
        <v>4238461</v>
      </c>
      <c r="AS114" s="5" t="s">
        <v>101</v>
      </c>
    </row>
    <row r="115" spans="1:45">
      <c r="A115" s="4" t="s">
        <v>111</v>
      </c>
      <c r="B115" s="5" t="s">
        <v>102</v>
      </c>
      <c r="C115" s="6">
        <f t="shared" ref="C115:N115" si="48">SUM(C25:C39)</f>
        <v>351800</v>
      </c>
      <c r="D115" s="6">
        <f t="shared" si="48"/>
        <v>44760</v>
      </c>
      <c r="E115" s="6">
        <f t="shared" si="48"/>
        <v>31800</v>
      </c>
      <c r="F115" s="6">
        <f t="shared" si="48"/>
        <v>473053</v>
      </c>
      <c r="G115" s="6">
        <f t="shared" si="48"/>
        <v>1095000</v>
      </c>
      <c r="H115" s="6">
        <f t="shared" si="48"/>
        <v>580950</v>
      </c>
      <c r="I115" s="6">
        <f t="shared" si="48"/>
        <v>0</v>
      </c>
      <c r="J115" s="6">
        <f t="shared" si="48"/>
        <v>208600</v>
      </c>
      <c r="K115" s="6">
        <f t="shared" si="48"/>
        <v>737775</v>
      </c>
      <c r="L115" s="6">
        <f t="shared" si="48"/>
        <v>36460</v>
      </c>
      <c r="M115" s="6">
        <f t="shared" si="48"/>
        <v>0</v>
      </c>
      <c r="N115" s="6">
        <f t="shared" si="48"/>
        <v>3560198</v>
      </c>
      <c r="O115" s="6"/>
      <c r="P115" s="6">
        <f t="shared" ref="P115:AH115" si="49">SUM(P25:P39)</f>
        <v>0</v>
      </c>
      <c r="Q115" s="6">
        <f t="shared" si="49"/>
        <v>26500</v>
      </c>
      <c r="R115" s="6">
        <f t="shared" si="49"/>
        <v>509060</v>
      </c>
      <c r="S115" s="6">
        <f t="shared" si="49"/>
        <v>0</v>
      </c>
      <c r="T115" s="6">
        <f t="shared" si="49"/>
        <v>0</v>
      </c>
      <c r="U115" s="6">
        <f t="shared" si="49"/>
        <v>122171</v>
      </c>
      <c r="V115" s="6">
        <f t="shared" si="49"/>
        <v>88500</v>
      </c>
      <c r="W115" s="6">
        <f t="shared" si="49"/>
        <v>0</v>
      </c>
      <c r="X115" s="6">
        <f t="shared" si="49"/>
        <v>268500</v>
      </c>
      <c r="Y115" s="6">
        <f t="shared" si="49"/>
        <v>0</v>
      </c>
      <c r="Z115" s="6">
        <f t="shared" ref="Z115" si="50">SUM(Z25:Z39)</f>
        <v>5250</v>
      </c>
      <c r="AA115" s="6">
        <f t="shared" si="49"/>
        <v>0</v>
      </c>
      <c r="AB115" s="6">
        <f t="shared" ref="AB115" si="51">SUM(AB25:AB39)</f>
        <v>0</v>
      </c>
      <c r="AC115" s="6">
        <f t="shared" si="49"/>
        <v>0</v>
      </c>
      <c r="AD115" s="6">
        <f t="shared" si="49"/>
        <v>101200</v>
      </c>
      <c r="AE115" s="6">
        <f t="shared" si="49"/>
        <v>0</v>
      </c>
      <c r="AF115" s="6">
        <f t="shared" si="49"/>
        <v>0</v>
      </c>
      <c r="AG115" s="6">
        <f t="shared" si="49"/>
        <v>0</v>
      </c>
      <c r="AH115" s="6">
        <f t="shared" si="49"/>
        <v>1121181</v>
      </c>
      <c r="AI115" s="6"/>
      <c r="AJ115" s="6">
        <f>SUM(AJ25:AJ39)</f>
        <v>881204</v>
      </c>
      <c r="AK115" s="6"/>
      <c r="AL115" s="6">
        <f t="shared" ref="AL115:AL122" si="52">N115+AH115+AJ115</f>
        <v>5562583</v>
      </c>
      <c r="AM115" s="35"/>
      <c r="AN115" s="78">
        <f t="shared" si="45"/>
        <v>5562583</v>
      </c>
      <c r="AO115" s="9">
        <f t="shared" si="46"/>
        <v>1121181</v>
      </c>
      <c r="AP115" s="79">
        <f t="shared" si="40"/>
        <v>0</v>
      </c>
      <c r="AQ115" s="9">
        <f t="shared" ref="AQ115:AQ122" si="53">AO115+AP115</f>
        <v>1121181</v>
      </c>
      <c r="AR115" s="80">
        <f t="shared" si="47"/>
        <v>5562583</v>
      </c>
      <c r="AS115" s="5" t="s">
        <v>102</v>
      </c>
    </row>
    <row r="116" spans="1:45">
      <c r="A116" s="4" t="s">
        <v>112</v>
      </c>
      <c r="B116" s="5" t="s">
        <v>103</v>
      </c>
      <c r="C116" s="6">
        <f>SUM(C40:C51)</f>
        <v>15000</v>
      </c>
      <c r="D116" s="6">
        <f t="shared" ref="D116:M116" si="54">SUM(D40:D50)</f>
        <v>30760</v>
      </c>
      <c r="E116" s="6">
        <f t="shared" si="54"/>
        <v>1200</v>
      </c>
      <c r="F116" s="6">
        <f t="shared" si="54"/>
        <v>4500</v>
      </c>
      <c r="G116" s="6">
        <f t="shared" si="54"/>
        <v>0</v>
      </c>
      <c r="H116" s="6">
        <f t="shared" si="54"/>
        <v>29050</v>
      </c>
      <c r="I116" s="6">
        <f t="shared" si="54"/>
        <v>0</v>
      </c>
      <c r="J116" s="6">
        <f t="shared" si="54"/>
        <v>7000</v>
      </c>
      <c r="K116" s="6">
        <f t="shared" si="54"/>
        <v>122200</v>
      </c>
      <c r="L116" s="6">
        <f t="shared" si="54"/>
        <v>4000</v>
      </c>
      <c r="M116" s="6">
        <f t="shared" si="54"/>
        <v>30000</v>
      </c>
      <c r="N116" s="6">
        <f>SUM(N40:N51)</f>
        <v>243710</v>
      </c>
      <c r="O116" s="6"/>
      <c r="P116" s="6">
        <f t="shared" ref="P116:Q116" si="55">SUM(P40:P50)</f>
        <v>0</v>
      </c>
      <c r="Q116" s="6">
        <f t="shared" si="55"/>
        <v>6000</v>
      </c>
      <c r="R116" s="6">
        <f>SUM(R40:R51)</f>
        <v>287500</v>
      </c>
      <c r="S116" s="6">
        <f t="shared" ref="S116:AJ116" si="56">SUM(S40:S51)</f>
        <v>0</v>
      </c>
      <c r="T116" s="6">
        <f t="shared" si="56"/>
        <v>0</v>
      </c>
      <c r="U116" s="6">
        <f t="shared" si="56"/>
        <v>0</v>
      </c>
      <c r="V116" s="6">
        <f t="shared" si="56"/>
        <v>75000</v>
      </c>
      <c r="W116" s="6">
        <f t="shared" si="56"/>
        <v>0</v>
      </c>
      <c r="X116" s="6">
        <f t="shared" si="56"/>
        <v>729000</v>
      </c>
      <c r="Y116" s="6">
        <f>SUM(Y40:Y51)</f>
        <v>0</v>
      </c>
      <c r="Z116" s="6">
        <f>SUM(Z40:Z51)</f>
        <v>7500</v>
      </c>
      <c r="AA116" s="6">
        <f t="shared" si="56"/>
        <v>0</v>
      </c>
      <c r="AB116" s="6">
        <f t="shared" ref="AB116" si="57">SUM(AB40:AB51)</f>
        <v>0</v>
      </c>
      <c r="AC116" s="6">
        <f t="shared" si="56"/>
        <v>0</v>
      </c>
      <c r="AD116" s="6">
        <f t="shared" si="56"/>
        <v>743307</v>
      </c>
      <c r="AE116" s="6">
        <f t="shared" si="56"/>
        <v>0</v>
      </c>
      <c r="AF116" s="6">
        <f t="shared" si="56"/>
        <v>142080</v>
      </c>
      <c r="AG116" s="6">
        <f t="shared" si="56"/>
        <v>0</v>
      </c>
      <c r="AH116" s="6">
        <f t="shared" si="56"/>
        <v>1990387</v>
      </c>
      <c r="AI116" s="6">
        <f t="shared" si="56"/>
        <v>0</v>
      </c>
      <c r="AJ116" s="6">
        <f t="shared" si="56"/>
        <v>1137500</v>
      </c>
      <c r="AK116" s="6"/>
      <c r="AL116" s="6">
        <f t="shared" si="52"/>
        <v>3371597</v>
      </c>
      <c r="AM116" s="35"/>
      <c r="AN116" s="78">
        <f t="shared" si="45"/>
        <v>3371597</v>
      </c>
      <c r="AO116" s="9">
        <f t="shared" si="46"/>
        <v>1990387</v>
      </c>
      <c r="AP116" s="79">
        <f t="shared" si="40"/>
        <v>0</v>
      </c>
      <c r="AQ116" s="9">
        <f t="shared" si="53"/>
        <v>1990387</v>
      </c>
      <c r="AR116" s="80">
        <f t="shared" si="47"/>
        <v>3371597</v>
      </c>
      <c r="AS116" s="5" t="s">
        <v>103</v>
      </c>
    </row>
    <row r="117" spans="1:45">
      <c r="A117" s="4" t="s">
        <v>115</v>
      </c>
      <c r="B117" s="5" t="s">
        <v>104</v>
      </c>
      <c r="C117" s="6">
        <f t="shared" ref="C117:N117" si="58">SUM(C52:C55)</f>
        <v>0</v>
      </c>
      <c r="D117" s="6">
        <f t="shared" si="58"/>
        <v>50950</v>
      </c>
      <c r="E117" s="6">
        <f t="shared" si="58"/>
        <v>0</v>
      </c>
      <c r="F117" s="6">
        <f t="shared" si="58"/>
        <v>0</v>
      </c>
      <c r="G117" s="6">
        <f t="shared" si="58"/>
        <v>6000</v>
      </c>
      <c r="H117" s="6">
        <f t="shared" si="58"/>
        <v>0</v>
      </c>
      <c r="I117" s="6">
        <f t="shared" si="58"/>
        <v>0</v>
      </c>
      <c r="J117" s="6">
        <f t="shared" si="58"/>
        <v>0</v>
      </c>
      <c r="K117" s="6">
        <f t="shared" si="58"/>
        <v>116800</v>
      </c>
      <c r="L117" s="6">
        <f t="shared" si="58"/>
        <v>0</v>
      </c>
      <c r="M117" s="6">
        <f t="shared" si="58"/>
        <v>0</v>
      </c>
      <c r="N117" s="6">
        <f t="shared" si="58"/>
        <v>173750</v>
      </c>
      <c r="O117" s="6"/>
      <c r="P117" s="6">
        <f t="shared" ref="P117:AH117" si="59">SUM(P52:P55)</f>
        <v>0</v>
      </c>
      <c r="Q117" s="6">
        <f t="shared" si="59"/>
        <v>1200</v>
      </c>
      <c r="R117" s="6">
        <f t="shared" si="59"/>
        <v>124400</v>
      </c>
      <c r="S117" s="6">
        <f t="shared" si="59"/>
        <v>0</v>
      </c>
      <c r="T117" s="6">
        <f t="shared" si="59"/>
        <v>0</v>
      </c>
      <c r="U117" s="6">
        <f t="shared" si="59"/>
        <v>0</v>
      </c>
      <c r="V117" s="6">
        <f t="shared" si="59"/>
        <v>0</v>
      </c>
      <c r="W117" s="6">
        <f t="shared" si="59"/>
        <v>0</v>
      </c>
      <c r="X117" s="6">
        <f t="shared" si="59"/>
        <v>0</v>
      </c>
      <c r="Y117" s="6">
        <f>SUM(Y52:Y55)</f>
        <v>0</v>
      </c>
      <c r="Z117" s="6">
        <f>SUM(Z52:Z55)</f>
        <v>70400</v>
      </c>
      <c r="AA117" s="6">
        <f t="shared" si="59"/>
        <v>0</v>
      </c>
      <c r="AB117" s="6">
        <f t="shared" ref="AB117" si="60">SUM(AB52:AB55)</f>
        <v>0</v>
      </c>
      <c r="AC117" s="6">
        <f t="shared" si="59"/>
        <v>0</v>
      </c>
      <c r="AD117" s="6">
        <f t="shared" si="59"/>
        <v>0</v>
      </c>
      <c r="AE117" s="6">
        <f t="shared" si="59"/>
        <v>0</v>
      </c>
      <c r="AF117" s="6">
        <f t="shared" si="59"/>
        <v>0</v>
      </c>
      <c r="AG117" s="6">
        <f t="shared" si="59"/>
        <v>0</v>
      </c>
      <c r="AH117" s="6">
        <f t="shared" si="59"/>
        <v>196000</v>
      </c>
      <c r="AI117" s="6"/>
      <c r="AJ117" s="6">
        <f>SUM(AJ52:AJ55)</f>
        <v>391822</v>
      </c>
      <c r="AK117" s="6"/>
      <c r="AL117" s="6">
        <f t="shared" si="52"/>
        <v>761572</v>
      </c>
      <c r="AM117" s="35"/>
      <c r="AN117" s="78">
        <f t="shared" si="45"/>
        <v>761572</v>
      </c>
      <c r="AO117" s="9">
        <f t="shared" si="46"/>
        <v>196000</v>
      </c>
      <c r="AP117" s="79">
        <f t="shared" si="40"/>
        <v>0</v>
      </c>
      <c r="AQ117" s="9">
        <f t="shared" si="53"/>
        <v>196000</v>
      </c>
      <c r="AR117" s="80">
        <f t="shared" si="47"/>
        <v>761572</v>
      </c>
      <c r="AS117" s="5" t="s">
        <v>104</v>
      </c>
    </row>
    <row r="118" spans="1:45">
      <c r="A118" s="4" t="s">
        <v>116</v>
      </c>
      <c r="B118" s="5" t="s">
        <v>105</v>
      </c>
      <c r="C118" s="6">
        <f t="shared" ref="C118:N118" si="61">SUM(C56:C63)</f>
        <v>0</v>
      </c>
      <c r="D118" s="6">
        <f t="shared" si="61"/>
        <v>0</v>
      </c>
      <c r="E118" s="6">
        <f t="shared" si="61"/>
        <v>0</v>
      </c>
      <c r="F118" s="6">
        <f t="shared" si="61"/>
        <v>23500</v>
      </c>
      <c r="G118" s="6">
        <f t="shared" si="61"/>
        <v>0</v>
      </c>
      <c r="H118" s="6">
        <f t="shared" si="61"/>
        <v>0</v>
      </c>
      <c r="I118" s="6">
        <f t="shared" si="61"/>
        <v>0</v>
      </c>
      <c r="J118" s="6">
        <f t="shared" si="61"/>
        <v>0</v>
      </c>
      <c r="K118" s="6">
        <f t="shared" si="61"/>
        <v>0</v>
      </c>
      <c r="L118" s="6">
        <f t="shared" si="61"/>
        <v>0</v>
      </c>
      <c r="M118" s="6">
        <f t="shared" si="61"/>
        <v>0</v>
      </c>
      <c r="N118" s="6">
        <f t="shared" si="61"/>
        <v>23500</v>
      </c>
      <c r="O118" s="6"/>
      <c r="P118" s="6">
        <f t="shared" ref="P118:AH118" si="62">SUM(P56:P63)</f>
        <v>0</v>
      </c>
      <c r="Q118" s="6">
        <f t="shared" si="62"/>
        <v>0</v>
      </c>
      <c r="R118" s="6">
        <f t="shared" si="62"/>
        <v>2400</v>
      </c>
      <c r="S118" s="6">
        <f t="shared" si="62"/>
        <v>0</v>
      </c>
      <c r="T118" s="6">
        <f t="shared" si="62"/>
        <v>0</v>
      </c>
      <c r="U118" s="6">
        <f t="shared" si="62"/>
        <v>0</v>
      </c>
      <c r="V118" s="6">
        <f t="shared" si="62"/>
        <v>0</v>
      </c>
      <c r="W118" s="6">
        <f t="shared" si="62"/>
        <v>0</v>
      </c>
      <c r="X118" s="6">
        <f t="shared" si="62"/>
        <v>11400</v>
      </c>
      <c r="Y118" s="6">
        <f>SUM(Y56:Y63)</f>
        <v>0</v>
      </c>
      <c r="Z118" s="6">
        <f>SUM(Z56:Z63)</f>
        <v>500</v>
      </c>
      <c r="AA118" s="6">
        <f t="shared" si="62"/>
        <v>0</v>
      </c>
      <c r="AB118" s="6">
        <f t="shared" ref="AB118" si="63">SUM(AB56:AB63)</f>
        <v>19400</v>
      </c>
      <c r="AC118" s="6">
        <f t="shared" si="62"/>
        <v>0</v>
      </c>
      <c r="AD118" s="6">
        <f t="shared" si="62"/>
        <v>48700</v>
      </c>
      <c r="AE118" s="6">
        <f t="shared" si="62"/>
        <v>0</v>
      </c>
      <c r="AF118" s="6">
        <f t="shared" si="62"/>
        <v>312400</v>
      </c>
      <c r="AG118" s="6">
        <f t="shared" si="62"/>
        <v>0</v>
      </c>
      <c r="AH118" s="6">
        <f t="shared" si="62"/>
        <v>394800</v>
      </c>
      <c r="AI118" s="6"/>
      <c r="AJ118" s="6">
        <f>SUM(AJ56:AJ63)</f>
        <v>1456300</v>
      </c>
      <c r="AK118" s="6"/>
      <c r="AL118" s="6">
        <f t="shared" si="52"/>
        <v>1874600</v>
      </c>
      <c r="AM118" s="35"/>
      <c r="AN118" s="78">
        <f t="shared" si="45"/>
        <v>1874600</v>
      </c>
      <c r="AO118" s="9">
        <f t="shared" si="46"/>
        <v>394800</v>
      </c>
      <c r="AP118" s="79">
        <f t="shared" si="40"/>
        <v>0</v>
      </c>
      <c r="AQ118" s="9">
        <f t="shared" si="53"/>
        <v>394800</v>
      </c>
      <c r="AR118" s="80">
        <f t="shared" si="47"/>
        <v>1874600</v>
      </c>
      <c r="AS118" s="5" t="s">
        <v>105</v>
      </c>
    </row>
    <row r="119" spans="1:45">
      <c r="A119" s="4">
        <v>50810</v>
      </c>
      <c r="B119" s="5" t="s">
        <v>60</v>
      </c>
      <c r="C119" s="6">
        <f t="shared" ref="C119:N119" si="64">SUM(C64)</f>
        <v>0</v>
      </c>
      <c r="D119" s="6">
        <f t="shared" si="64"/>
        <v>0</v>
      </c>
      <c r="E119" s="6">
        <f t="shared" si="64"/>
        <v>0</v>
      </c>
      <c r="F119" s="6">
        <f t="shared" si="64"/>
        <v>0</v>
      </c>
      <c r="G119" s="6">
        <f t="shared" si="64"/>
        <v>0</v>
      </c>
      <c r="H119" s="6">
        <f t="shared" si="64"/>
        <v>0</v>
      </c>
      <c r="I119" s="6">
        <f t="shared" si="64"/>
        <v>0</v>
      </c>
      <c r="J119" s="6">
        <f t="shared" si="64"/>
        <v>0</v>
      </c>
      <c r="K119" s="6">
        <f t="shared" si="64"/>
        <v>0</v>
      </c>
      <c r="L119" s="6">
        <f t="shared" si="64"/>
        <v>0</v>
      </c>
      <c r="M119" s="6">
        <f t="shared" si="64"/>
        <v>0</v>
      </c>
      <c r="N119" s="6">
        <f t="shared" si="64"/>
        <v>0</v>
      </c>
      <c r="O119" s="6"/>
      <c r="P119" s="6">
        <f t="shared" ref="P119:AH119" si="65">SUM(P64)</f>
        <v>780685</v>
      </c>
      <c r="Q119" s="6">
        <f t="shared" si="65"/>
        <v>330000</v>
      </c>
      <c r="R119" s="6">
        <f t="shared" si="65"/>
        <v>0</v>
      </c>
      <c r="S119" s="6">
        <f t="shared" si="65"/>
        <v>0</v>
      </c>
      <c r="T119" s="6">
        <f t="shared" si="65"/>
        <v>0</v>
      </c>
      <c r="U119" s="6">
        <f t="shared" si="65"/>
        <v>11347100</v>
      </c>
      <c r="V119" s="6">
        <f t="shared" si="65"/>
        <v>260489</v>
      </c>
      <c r="W119" s="6">
        <f t="shared" si="65"/>
        <v>0</v>
      </c>
      <c r="X119" s="6">
        <f t="shared" si="65"/>
        <v>110000</v>
      </c>
      <c r="Y119" s="6">
        <f>SUM(Y64)</f>
        <v>0</v>
      </c>
      <c r="Z119" s="6">
        <f>SUM(Z64)</f>
        <v>0</v>
      </c>
      <c r="AA119" s="6">
        <f t="shared" si="65"/>
        <v>0</v>
      </c>
      <c r="AB119" s="6">
        <f t="shared" ref="AB119" si="66">SUM(AB64)</f>
        <v>0</v>
      </c>
      <c r="AC119" s="6">
        <f t="shared" si="65"/>
        <v>0</v>
      </c>
      <c r="AD119" s="6">
        <f t="shared" si="65"/>
        <v>0</v>
      </c>
      <c r="AE119" s="6">
        <f t="shared" si="65"/>
        <v>0</v>
      </c>
      <c r="AF119" s="6">
        <f t="shared" si="65"/>
        <v>0</v>
      </c>
      <c r="AG119" s="6">
        <f t="shared" si="65"/>
        <v>0</v>
      </c>
      <c r="AH119" s="6">
        <f t="shared" si="65"/>
        <v>12828274</v>
      </c>
      <c r="AI119" s="6"/>
      <c r="AJ119" s="6">
        <f>SUM(AJ64)</f>
        <v>12225184</v>
      </c>
      <c r="AK119" s="6"/>
      <c r="AL119" s="6">
        <f t="shared" si="52"/>
        <v>25053458</v>
      </c>
      <c r="AM119" s="35"/>
      <c r="AN119" s="78">
        <f t="shared" si="45"/>
        <v>25053458</v>
      </c>
      <c r="AO119" s="9">
        <f t="shared" si="46"/>
        <v>12828274</v>
      </c>
      <c r="AP119" s="79">
        <f t="shared" si="40"/>
        <v>0</v>
      </c>
      <c r="AQ119" s="9">
        <f t="shared" si="53"/>
        <v>12828274</v>
      </c>
      <c r="AR119" s="80">
        <f t="shared" si="47"/>
        <v>25053458</v>
      </c>
      <c r="AS119" s="5" t="s">
        <v>60</v>
      </c>
    </row>
    <row r="120" spans="1:45">
      <c r="A120" s="4" t="s">
        <v>147</v>
      </c>
      <c r="B120" s="5" t="s">
        <v>106</v>
      </c>
      <c r="C120" s="6">
        <f>SUM(C65:C73)</f>
        <v>112190</v>
      </c>
      <c r="D120" s="6">
        <f t="shared" ref="D120:AG120" si="67">SUM(D65:D73)</f>
        <v>1850</v>
      </c>
      <c r="E120" s="6">
        <f t="shared" si="67"/>
        <v>28975</v>
      </c>
      <c r="F120" s="6">
        <f t="shared" si="67"/>
        <v>52900</v>
      </c>
      <c r="G120" s="6">
        <f t="shared" si="67"/>
        <v>25900</v>
      </c>
      <c r="H120" s="6">
        <f t="shared" si="67"/>
        <v>35500</v>
      </c>
      <c r="I120" s="6">
        <f t="shared" si="67"/>
        <v>0</v>
      </c>
      <c r="J120" s="6">
        <f t="shared" si="67"/>
        <v>64600</v>
      </c>
      <c r="K120" s="6">
        <f t="shared" si="67"/>
        <v>41050</v>
      </c>
      <c r="L120" s="6">
        <f t="shared" si="67"/>
        <v>23205</v>
      </c>
      <c r="M120" s="6">
        <f t="shared" si="67"/>
        <v>300000</v>
      </c>
      <c r="N120" s="6">
        <f t="shared" si="67"/>
        <v>686170</v>
      </c>
      <c r="O120" s="6">
        <f t="shared" si="67"/>
        <v>0</v>
      </c>
      <c r="P120" s="6">
        <f t="shared" si="67"/>
        <v>0</v>
      </c>
      <c r="Q120" s="6">
        <f t="shared" si="67"/>
        <v>3500</v>
      </c>
      <c r="R120" s="6">
        <f t="shared" si="67"/>
        <v>53800</v>
      </c>
      <c r="S120" s="6">
        <f t="shared" si="67"/>
        <v>0</v>
      </c>
      <c r="T120" s="6">
        <f t="shared" si="67"/>
        <v>0</v>
      </c>
      <c r="U120" s="6">
        <f t="shared" si="67"/>
        <v>5330</v>
      </c>
      <c r="V120" s="6">
        <f>SUM(V65:V73)</f>
        <v>0</v>
      </c>
      <c r="W120" s="6">
        <f t="shared" si="67"/>
        <v>0</v>
      </c>
      <c r="X120" s="6">
        <f t="shared" si="67"/>
        <v>0</v>
      </c>
      <c r="Y120" s="6">
        <f t="shared" si="67"/>
        <v>0</v>
      </c>
      <c r="Z120" s="6">
        <f t="shared" ref="Z120" si="68">SUM(Z65:Z73)</f>
        <v>11220</v>
      </c>
      <c r="AA120" s="6">
        <f t="shared" si="67"/>
        <v>0</v>
      </c>
      <c r="AB120" s="6">
        <f t="shared" ref="AB120" si="69">SUM(AB65:AB73)</f>
        <v>10000</v>
      </c>
      <c r="AC120" s="6">
        <f t="shared" si="67"/>
        <v>0</v>
      </c>
      <c r="AD120" s="6">
        <f t="shared" si="67"/>
        <v>14600</v>
      </c>
      <c r="AE120" s="6">
        <f t="shared" si="67"/>
        <v>0</v>
      </c>
      <c r="AF120" s="6">
        <f t="shared" si="67"/>
        <v>0</v>
      </c>
      <c r="AG120" s="6">
        <f t="shared" si="67"/>
        <v>0</v>
      </c>
      <c r="AH120" s="6">
        <f>SUM(AH65:AH73)</f>
        <v>98450</v>
      </c>
      <c r="AI120" s="6"/>
      <c r="AJ120" s="6">
        <f>SUM(AJ65:AJ73)</f>
        <v>10720</v>
      </c>
      <c r="AK120" s="6"/>
      <c r="AL120" s="6">
        <f t="shared" si="52"/>
        <v>795340</v>
      </c>
      <c r="AM120" s="35"/>
      <c r="AN120" s="78">
        <f t="shared" si="45"/>
        <v>795340</v>
      </c>
      <c r="AO120" s="9">
        <f t="shared" si="46"/>
        <v>98450</v>
      </c>
      <c r="AP120" s="79">
        <f t="shared" si="40"/>
        <v>0</v>
      </c>
      <c r="AQ120" s="9">
        <f t="shared" si="53"/>
        <v>98450</v>
      </c>
      <c r="AR120" s="80">
        <f t="shared" si="47"/>
        <v>795340</v>
      </c>
      <c r="AS120" s="5" t="s">
        <v>106</v>
      </c>
    </row>
    <row r="121" spans="1:45">
      <c r="A121" s="4">
        <v>51010</v>
      </c>
      <c r="B121" s="5" t="s">
        <v>107</v>
      </c>
      <c r="C121" s="6">
        <f t="shared" ref="C121:L121" si="70">SUM(C74)</f>
        <v>0</v>
      </c>
      <c r="D121" s="6">
        <f t="shared" si="70"/>
        <v>170000</v>
      </c>
      <c r="E121" s="6">
        <f t="shared" si="70"/>
        <v>0</v>
      </c>
      <c r="F121" s="6">
        <f t="shared" si="70"/>
        <v>0</v>
      </c>
      <c r="G121" s="6">
        <f t="shared" si="70"/>
        <v>0</v>
      </c>
      <c r="H121" s="6">
        <f t="shared" si="70"/>
        <v>5500</v>
      </c>
      <c r="I121" s="6">
        <f t="shared" si="70"/>
        <v>0</v>
      </c>
      <c r="J121" s="6">
        <f t="shared" si="70"/>
        <v>0</v>
      </c>
      <c r="K121" s="6">
        <f t="shared" si="70"/>
        <v>0</v>
      </c>
      <c r="L121" s="6">
        <f t="shared" si="70"/>
        <v>0</v>
      </c>
      <c r="M121" s="6">
        <f t="shared" ref="M121" si="71">SUM(M74)</f>
        <v>0</v>
      </c>
      <c r="N121" s="6">
        <f>SUM(N74)</f>
        <v>175500</v>
      </c>
      <c r="O121" s="6"/>
      <c r="P121" s="6">
        <f t="shared" ref="P121:AH122" si="72">SUM(P74)</f>
        <v>0</v>
      </c>
      <c r="Q121" s="6">
        <f t="shared" ref="Q121" si="73">SUM(Q74)</f>
        <v>0</v>
      </c>
      <c r="R121" s="6">
        <f t="shared" si="72"/>
        <v>11000</v>
      </c>
      <c r="S121" s="6">
        <f t="shared" si="72"/>
        <v>0</v>
      </c>
      <c r="T121" s="6">
        <f t="shared" si="72"/>
        <v>0</v>
      </c>
      <c r="U121" s="6">
        <f t="shared" si="72"/>
        <v>0</v>
      </c>
      <c r="V121" s="6">
        <f t="shared" si="72"/>
        <v>0</v>
      </c>
      <c r="W121" s="6">
        <f t="shared" si="72"/>
        <v>0</v>
      </c>
      <c r="X121" s="6">
        <f t="shared" si="72"/>
        <v>0</v>
      </c>
      <c r="Y121" s="6">
        <f t="shared" si="72"/>
        <v>0</v>
      </c>
      <c r="Z121" s="6">
        <f t="shared" ref="Z121" si="74">SUM(Z74)</f>
        <v>2200</v>
      </c>
      <c r="AA121" s="6">
        <f t="shared" si="72"/>
        <v>0</v>
      </c>
      <c r="AB121" s="6">
        <f t="shared" ref="AB121" si="75">SUM(AB74)</f>
        <v>0</v>
      </c>
      <c r="AC121" s="6">
        <f t="shared" si="72"/>
        <v>0</v>
      </c>
      <c r="AD121" s="6">
        <f t="shared" si="72"/>
        <v>0</v>
      </c>
      <c r="AE121" s="6">
        <f t="shared" si="72"/>
        <v>0</v>
      </c>
      <c r="AF121" s="6">
        <f t="shared" ref="AF121:AG121" si="76">SUM(AF74)</f>
        <v>0</v>
      </c>
      <c r="AG121" s="6">
        <f t="shared" si="76"/>
        <v>0</v>
      </c>
      <c r="AH121" s="6">
        <f t="shared" si="72"/>
        <v>13200</v>
      </c>
      <c r="AI121" s="6"/>
      <c r="AJ121" s="6">
        <f>SUM(AJ74)</f>
        <v>0</v>
      </c>
      <c r="AK121" s="6"/>
      <c r="AL121" s="6">
        <f t="shared" si="52"/>
        <v>188700</v>
      </c>
      <c r="AM121" s="35"/>
      <c r="AN121" s="78">
        <f t="shared" si="45"/>
        <v>188700</v>
      </c>
      <c r="AO121" s="9">
        <f t="shared" si="46"/>
        <v>13200</v>
      </c>
      <c r="AP121" s="79">
        <f t="shared" si="40"/>
        <v>0</v>
      </c>
      <c r="AQ121" s="9">
        <f t="shared" si="53"/>
        <v>13200</v>
      </c>
      <c r="AR121" s="80">
        <f t="shared" si="47"/>
        <v>188700</v>
      </c>
      <c r="AS121" s="5" t="s">
        <v>107</v>
      </c>
    </row>
    <row r="122" spans="1:45">
      <c r="A122" s="4" t="s">
        <v>117</v>
      </c>
      <c r="B122" s="5" t="s">
        <v>108</v>
      </c>
      <c r="C122" s="6">
        <f t="shared" ref="C122:L122" si="77">SUM(C75:C82)</f>
        <v>0</v>
      </c>
      <c r="D122" s="6">
        <f t="shared" si="77"/>
        <v>103529</v>
      </c>
      <c r="E122" s="6">
        <f t="shared" si="77"/>
        <v>0</v>
      </c>
      <c r="F122" s="6">
        <f t="shared" si="77"/>
        <v>0</v>
      </c>
      <c r="G122" s="6">
        <f t="shared" si="77"/>
        <v>0</v>
      </c>
      <c r="H122" s="6">
        <f t="shared" si="77"/>
        <v>0</v>
      </c>
      <c r="I122" s="6">
        <f t="shared" si="77"/>
        <v>0</v>
      </c>
      <c r="J122" s="6">
        <f t="shared" si="77"/>
        <v>0</v>
      </c>
      <c r="K122" s="6">
        <f t="shared" si="77"/>
        <v>0</v>
      </c>
      <c r="L122" s="6">
        <f t="shared" si="77"/>
        <v>0</v>
      </c>
      <c r="M122" s="6">
        <f t="shared" ref="M122" si="78">SUM(M75:M82)</f>
        <v>0</v>
      </c>
      <c r="N122" s="6">
        <f>SUM(N75:N82)</f>
        <v>103529</v>
      </c>
      <c r="O122" s="6"/>
      <c r="P122" s="6">
        <f t="shared" ref="P122:AH122" si="79">SUM(P75:P82)</f>
        <v>0</v>
      </c>
      <c r="Q122" s="6">
        <f t="shared" ref="Q122" si="80">SUM(Q75:Q82)</f>
        <v>0</v>
      </c>
      <c r="R122" s="6">
        <f t="shared" si="79"/>
        <v>918760</v>
      </c>
      <c r="S122" s="6">
        <f t="shared" si="79"/>
        <v>0</v>
      </c>
      <c r="T122" s="6">
        <f t="shared" si="79"/>
        <v>0</v>
      </c>
      <c r="U122" s="6">
        <f t="shared" si="79"/>
        <v>0</v>
      </c>
      <c r="V122" s="6">
        <f t="shared" si="79"/>
        <v>0</v>
      </c>
      <c r="W122" s="6">
        <f t="shared" si="79"/>
        <v>0</v>
      </c>
      <c r="X122" s="6">
        <f t="shared" si="79"/>
        <v>0</v>
      </c>
      <c r="Y122" s="6">
        <f t="shared" si="72"/>
        <v>0</v>
      </c>
      <c r="Z122" s="6">
        <f t="shared" ref="Z122" si="81">SUM(Z75)</f>
        <v>0</v>
      </c>
      <c r="AA122" s="6">
        <f t="shared" si="79"/>
        <v>0</v>
      </c>
      <c r="AB122" s="6">
        <f t="shared" ref="AB122" si="82">SUM(AB75:AB82)</f>
        <v>0</v>
      </c>
      <c r="AC122" s="6">
        <f t="shared" si="79"/>
        <v>0</v>
      </c>
      <c r="AD122" s="6">
        <f t="shared" si="79"/>
        <v>0</v>
      </c>
      <c r="AE122" s="6">
        <f t="shared" si="79"/>
        <v>0</v>
      </c>
      <c r="AF122" s="6">
        <f t="shared" ref="AF122:AG122" si="83">SUM(AF75:AF82)</f>
        <v>0</v>
      </c>
      <c r="AG122" s="6">
        <f t="shared" si="83"/>
        <v>0</v>
      </c>
      <c r="AH122" s="6">
        <f t="shared" si="79"/>
        <v>918760</v>
      </c>
      <c r="AI122" s="6"/>
      <c r="AJ122" s="6">
        <f>SUM(AJ75:AJ82)</f>
        <v>9809803</v>
      </c>
      <c r="AK122" s="6"/>
      <c r="AL122" s="6">
        <f t="shared" si="52"/>
        <v>10832092</v>
      </c>
      <c r="AM122" s="35"/>
      <c r="AN122" s="78">
        <f t="shared" si="45"/>
        <v>10832092</v>
      </c>
      <c r="AO122" s="9">
        <f t="shared" si="46"/>
        <v>918760</v>
      </c>
      <c r="AP122" s="79">
        <f t="shared" si="40"/>
        <v>0</v>
      </c>
      <c r="AQ122" s="9">
        <f t="shared" si="53"/>
        <v>918760</v>
      </c>
      <c r="AR122" s="80">
        <f t="shared" si="47"/>
        <v>10832092</v>
      </c>
      <c r="AS122" s="5" t="s">
        <v>108</v>
      </c>
    </row>
    <row r="123" spans="1:45">
      <c r="B123" s="5" t="s">
        <v>109</v>
      </c>
      <c r="C123" s="47">
        <f>SUM(C113:C122)</f>
        <v>1110670</v>
      </c>
      <c r="D123" s="47">
        <f>SUM(D113:D122)</f>
        <v>401849</v>
      </c>
      <c r="E123" s="47">
        <f t="shared" ref="E123:N123" si="84">SUM(E113:E122)</f>
        <v>61975</v>
      </c>
      <c r="F123" s="47">
        <f t="shared" si="84"/>
        <v>1751232</v>
      </c>
      <c r="G123" s="47">
        <f t="shared" si="84"/>
        <v>2506637</v>
      </c>
      <c r="H123" s="47">
        <f t="shared" si="84"/>
        <v>1011589</v>
      </c>
      <c r="I123" s="47">
        <f t="shared" si="84"/>
        <v>0</v>
      </c>
      <c r="J123" s="47">
        <f t="shared" si="84"/>
        <v>988575</v>
      </c>
      <c r="K123" s="47">
        <f t="shared" si="84"/>
        <v>1806312</v>
      </c>
      <c r="L123" s="47">
        <f t="shared" si="84"/>
        <v>404210</v>
      </c>
      <c r="M123" s="47">
        <f t="shared" ref="M123" si="85">SUM(M113:M122)</f>
        <v>330000</v>
      </c>
      <c r="N123" s="47">
        <f t="shared" si="84"/>
        <v>10373049</v>
      </c>
      <c r="O123" s="6"/>
      <c r="P123" s="47">
        <f t="shared" ref="P123:AE123" si="86">SUM(P113:P122)</f>
        <v>780685</v>
      </c>
      <c r="Q123" s="47">
        <f t="shared" ref="Q123" si="87">SUM(Q113:Q122)</f>
        <v>454353</v>
      </c>
      <c r="R123" s="47">
        <f t="shared" si="86"/>
        <v>3268847</v>
      </c>
      <c r="S123" s="47">
        <f t="shared" si="86"/>
        <v>0</v>
      </c>
      <c r="T123" s="47">
        <f t="shared" si="86"/>
        <v>0</v>
      </c>
      <c r="U123" s="47">
        <f t="shared" si="86"/>
        <v>11699652</v>
      </c>
      <c r="V123" s="47">
        <f>SUM(V113:V122)</f>
        <v>1038450</v>
      </c>
      <c r="W123" s="47">
        <f t="shared" si="86"/>
        <v>0</v>
      </c>
      <c r="X123" s="47">
        <f t="shared" si="86"/>
        <v>4981906</v>
      </c>
      <c r="Y123" s="47">
        <f t="shared" ref="Y123" si="88">SUM(Y113:Y122)</f>
        <v>0</v>
      </c>
      <c r="Z123" s="47">
        <f t="shared" si="86"/>
        <v>621547</v>
      </c>
      <c r="AA123" s="47">
        <f t="shared" si="86"/>
        <v>0</v>
      </c>
      <c r="AB123" s="47">
        <f t="shared" ref="AB123" si="89">SUM(AB113:AB122)</f>
        <v>810528</v>
      </c>
      <c r="AC123" s="47">
        <f t="shared" si="86"/>
        <v>0</v>
      </c>
      <c r="AD123" s="47">
        <f t="shared" si="86"/>
        <v>1847658</v>
      </c>
      <c r="AE123" s="47">
        <f t="shared" si="86"/>
        <v>0</v>
      </c>
      <c r="AF123" s="47">
        <f t="shared" ref="AF123:AG123" si="90">SUM(AF113:AF122)</f>
        <v>710401</v>
      </c>
      <c r="AG123" s="47">
        <f t="shared" si="90"/>
        <v>0</v>
      </c>
      <c r="AH123" s="47">
        <f>SUM(AH113:AH122)</f>
        <v>26214027</v>
      </c>
      <c r="AI123" s="6"/>
      <c r="AJ123" s="47">
        <f>SUM(AJ113:AJ122)</f>
        <v>26141157</v>
      </c>
      <c r="AK123" s="6"/>
      <c r="AL123" s="47">
        <f>SUM(AL113:AL122)</f>
        <v>62728233</v>
      </c>
      <c r="AM123" s="35"/>
      <c r="AN123" s="81">
        <f>SUM(AN113:AN122)</f>
        <v>62728233</v>
      </c>
      <c r="AO123" s="82">
        <f>SUM(AO113:AO122)</f>
        <v>26214027</v>
      </c>
      <c r="AP123" s="83">
        <f>SUM(AP113:AP122)</f>
        <v>0</v>
      </c>
      <c r="AQ123" s="82">
        <f>SUM(AQ113:AQ122)</f>
        <v>26214027</v>
      </c>
      <c r="AR123" s="84">
        <f>SUM(AR113:AR122)</f>
        <v>62728233</v>
      </c>
    </row>
    <row r="124" spans="1:45"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N124" s="8"/>
      <c r="AO124" s="8"/>
      <c r="AP124" s="8">
        <f>S123+W123+Y123+AA123+AC123+AE123+AG123</f>
        <v>0</v>
      </c>
      <c r="AS124" s="4"/>
    </row>
    <row r="125" spans="1:45" s="41" customFormat="1" ht="40.15" customHeight="1">
      <c r="B125" s="49"/>
      <c r="C125" s="50"/>
      <c r="D125" s="51"/>
      <c r="E125" s="50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1"/>
      <c r="AK125" s="50"/>
      <c r="AL125" s="50"/>
      <c r="AM125" s="50"/>
      <c r="AN125" s="30"/>
      <c r="AO125" s="30"/>
      <c r="AP125" s="30"/>
    </row>
    <row r="126" spans="1:45" ht="40.15" customHeight="1">
      <c r="D126" s="50"/>
      <c r="E126" s="52"/>
      <c r="F126" s="51"/>
      <c r="G126" s="51"/>
      <c r="H126" s="51"/>
      <c r="I126" s="53"/>
      <c r="J126" s="53"/>
      <c r="K126" s="51"/>
      <c r="L126" s="51"/>
      <c r="M126" s="51"/>
      <c r="N126" s="54"/>
      <c r="O126" s="45"/>
      <c r="P126" s="54"/>
      <c r="Q126" s="54"/>
      <c r="R126" s="54"/>
      <c r="S126" s="54"/>
      <c r="T126" s="45"/>
      <c r="AJ126" s="45"/>
      <c r="AN126" s="30"/>
      <c r="AO126" s="30"/>
      <c r="AP126" s="30"/>
    </row>
    <row r="127" spans="1:45" ht="40.15" customHeight="1">
      <c r="D127" s="52"/>
      <c r="E127" s="52"/>
      <c r="F127" s="51"/>
      <c r="G127" s="51"/>
      <c r="H127" s="51"/>
      <c r="I127" s="53"/>
      <c r="J127" s="53"/>
      <c r="K127" s="51"/>
      <c r="L127" s="51"/>
      <c r="M127" s="51"/>
      <c r="N127" s="54"/>
      <c r="O127" s="45"/>
      <c r="P127" s="54"/>
      <c r="Q127" s="54"/>
      <c r="R127" s="54"/>
      <c r="S127" s="54"/>
      <c r="T127" s="45"/>
      <c r="AJ127" s="45"/>
      <c r="AN127" s="30"/>
      <c r="AO127" s="30"/>
      <c r="AP127" s="30"/>
    </row>
    <row r="128" spans="1:45" ht="40.15" customHeight="1">
      <c r="D128" s="52"/>
      <c r="E128" s="52"/>
      <c r="F128" s="51"/>
      <c r="G128" s="51"/>
      <c r="H128" s="51"/>
      <c r="I128" s="53"/>
      <c r="J128" s="53"/>
      <c r="K128" s="53"/>
      <c r="L128" s="53"/>
      <c r="M128" s="53"/>
      <c r="N128" s="54"/>
      <c r="O128" s="45"/>
      <c r="P128" s="54"/>
      <c r="Q128" s="54"/>
      <c r="R128" s="54"/>
      <c r="S128" s="54"/>
      <c r="T128" s="45"/>
      <c r="AJ128" s="45"/>
      <c r="AN128" s="30"/>
      <c r="AO128" s="30"/>
      <c r="AP128" s="30"/>
      <c r="AQ128" s="30"/>
      <c r="AR128" s="30"/>
    </row>
    <row r="129" spans="4:45" ht="40.15" customHeight="1">
      <c r="D129" s="52"/>
      <c r="E129" s="52"/>
      <c r="F129" s="51"/>
      <c r="G129" s="51"/>
      <c r="H129" s="51"/>
      <c r="I129" s="53"/>
      <c r="J129" s="53"/>
      <c r="K129" s="53"/>
      <c r="L129" s="53"/>
      <c r="M129" s="53"/>
      <c r="N129" s="54"/>
      <c r="O129" s="45"/>
      <c r="P129" s="54"/>
      <c r="Q129" s="54"/>
      <c r="R129" s="54"/>
      <c r="S129" s="54"/>
      <c r="T129" s="45"/>
      <c r="AQ129" s="30"/>
      <c r="AR129" s="30"/>
    </row>
    <row r="130" spans="4:45" ht="40.15" customHeight="1">
      <c r="D130" s="52"/>
      <c r="E130" s="52"/>
      <c r="F130" s="51"/>
      <c r="G130" s="51"/>
      <c r="H130" s="51"/>
      <c r="I130" s="53"/>
      <c r="J130" s="53"/>
      <c r="K130" s="53"/>
      <c r="L130" s="53"/>
      <c r="M130" s="53"/>
      <c r="N130" s="54"/>
      <c r="O130" s="45"/>
      <c r="P130" s="54"/>
      <c r="Q130" s="54"/>
      <c r="R130" s="54"/>
      <c r="S130" s="54"/>
      <c r="T130" s="45"/>
      <c r="AQ130" s="30"/>
      <c r="AR130" s="30"/>
    </row>
    <row r="131" spans="4:45" ht="40.15" customHeight="1">
      <c r="D131" s="52"/>
      <c r="E131" s="52"/>
      <c r="F131" s="51"/>
      <c r="G131" s="53"/>
      <c r="H131" s="51"/>
      <c r="I131" s="53"/>
      <c r="J131" s="53"/>
      <c r="K131" s="53"/>
      <c r="L131" s="53"/>
      <c r="M131" s="53"/>
      <c r="N131" s="54"/>
      <c r="O131" s="45"/>
      <c r="P131" s="54"/>
      <c r="Q131" s="54"/>
      <c r="R131" s="54"/>
      <c r="S131" s="54"/>
      <c r="T131" s="45"/>
      <c r="AQ131" s="30"/>
      <c r="AR131" s="30"/>
    </row>
    <row r="132" spans="4:45" ht="40.15" customHeight="1">
      <c r="D132" s="52"/>
      <c r="E132" s="52"/>
      <c r="F132" s="51"/>
      <c r="G132" s="53"/>
      <c r="H132" s="51"/>
      <c r="I132" s="53"/>
      <c r="J132" s="53"/>
      <c r="K132" s="53"/>
      <c r="L132" s="53"/>
      <c r="M132" s="53"/>
      <c r="N132" s="54"/>
      <c r="O132" s="45"/>
      <c r="P132" s="54"/>
      <c r="Q132" s="54"/>
      <c r="R132" s="54"/>
      <c r="S132" s="54"/>
      <c r="T132" s="45"/>
    </row>
    <row r="133" spans="4:45" ht="40.15" customHeight="1">
      <c r="D133" s="52"/>
      <c r="E133" s="52"/>
      <c r="F133" s="51"/>
      <c r="G133" s="53"/>
      <c r="H133" s="53"/>
      <c r="I133" s="53"/>
      <c r="J133" s="53"/>
      <c r="K133" s="53"/>
      <c r="L133" s="53"/>
      <c r="M133" s="53"/>
      <c r="N133" s="54"/>
      <c r="O133" s="54"/>
      <c r="P133" s="54"/>
      <c r="Q133" s="54"/>
      <c r="R133" s="54"/>
      <c r="S133" s="54"/>
      <c r="T133" s="54"/>
    </row>
    <row r="134" spans="4:45" ht="40.15" customHeight="1">
      <c r="D134" s="52"/>
      <c r="E134" s="52"/>
      <c r="F134" s="51"/>
      <c r="G134" s="53"/>
      <c r="H134" s="53"/>
      <c r="I134" s="53"/>
      <c r="J134" s="53"/>
      <c r="K134" s="53"/>
      <c r="L134" s="53"/>
      <c r="M134" s="53"/>
      <c r="N134" s="54"/>
      <c r="O134" s="54"/>
      <c r="P134" s="54"/>
      <c r="Q134" s="54"/>
      <c r="R134" s="54"/>
      <c r="S134" s="54"/>
      <c r="T134" s="54"/>
    </row>
    <row r="135" spans="4:45" ht="40.15" customHeight="1">
      <c r="D135" s="52"/>
      <c r="E135" s="52"/>
      <c r="F135" s="53"/>
      <c r="G135" s="53"/>
      <c r="H135" s="53"/>
      <c r="I135" s="53"/>
      <c r="J135" s="53"/>
      <c r="K135" s="53"/>
      <c r="L135" s="53"/>
      <c r="M135" s="53"/>
      <c r="N135" s="54"/>
      <c r="O135" s="54"/>
      <c r="P135" s="54"/>
      <c r="Q135" s="54"/>
      <c r="R135" s="54"/>
      <c r="S135" s="54"/>
      <c r="T135" s="54"/>
    </row>
    <row r="136" spans="4:45" ht="15">
      <c r="F136" s="54"/>
      <c r="G136" s="54"/>
      <c r="H136" s="54"/>
      <c r="I136" s="54"/>
      <c r="J136" s="54"/>
      <c r="K136" s="54"/>
      <c r="L136" s="122"/>
      <c r="M136" s="122"/>
      <c r="N136" s="122"/>
      <c r="O136" s="54"/>
      <c r="P136" s="54"/>
      <c r="Q136" s="54"/>
      <c r="R136" s="54"/>
      <c r="S136" s="54"/>
      <c r="T136" s="54"/>
    </row>
    <row r="137" spans="4:45">
      <c r="L137" s="5"/>
      <c r="M137" s="5"/>
    </row>
    <row r="138" spans="4:45">
      <c r="L138" s="5"/>
      <c r="M138" s="5"/>
      <c r="AL138" s="25"/>
    </row>
    <row r="139" spans="4:45">
      <c r="L139" s="5"/>
      <c r="M139" s="5"/>
      <c r="AC139" s="5"/>
      <c r="AO139" s="121"/>
      <c r="AP139" s="121"/>
      <c r="AQ139" s="121"/>
      <c r="AR139" s="121"/>
      <c r="AS139" s="121"/>
    </row>
    <row r="140" spans="4:45" ht="15">
      <c r="L140" s="5"/>
      <c r="M140" s="5"/>
      <c r="AC140" s="5"/>
      <c r="AE140" s="122"/>
      <c r="AF140" s="122"/>
      <c r="AG140" s="122"/>
      <c r="AH140" s="122"/>
      <c r="AP140" s="4"/>
      <c r="AQ140" s="4"/>
      <c r="AR140" s="4"/>
      <c r="AS140" s="4"/>
    </row>
    <row r="141" spans="4:45">
      <c r="L141" s="5"/>
      <c r="M141" s="5"/>
      <c r="AC141" s="5"/>
      <c r="AE141" s="5"/>
      <c r="AO141" s="5"/>
      <c r="AP141" s="9"/>
      <c r="AQ141" s="9"/>
      <c r="AR141" s="9"/>
      <c r="AS141" s="9"/>
    </row>
    <row r="142" spans="4:45">
      <c r="L142" s="5"/>
      <c r="M142" s="5"/>
      <c r="AC142" s="5"/>
      <c r="AE142" s="5"/>
      <c r="AO142" s="5"/>
      <c r="AP142" s="9"/>
      <c r="AQ142" s="9"/>
      <c r="AR142" s="9"/>
      <c r="AS142" s="9"/>
    </row>
    <row r="143" spans="4:45">
      <c r="L143" s="5"/>
      <c r="M143" s="5"/>
      <c r="AC143" s="5"/>
      <c r="AE143" s="5"/>
      <c r="AO143" s="5"/>
      <c r="AP143" s="9"/>
      <c r="AQ143" s="9"/>
      <c r="AR143" s="9"/>
      <c r="AS143" s="9"/>
    </row>
    <row r="144" spans="4:45">
      <c r="L144" s="5"/>
      <c r="M144" s="5"/>
      <c r="AC144" s="5"/>
      <c r="AE144" s="5"/>
      <c r="AO144" s="5"/>
      <c r="AP144" s="9"/>
      <c r="AQ144" s="9"/>
      <c r="AR144" s="9"/>
      <c r="AS144" s="9"/>
    </row>
    <row r="145" spans="12:45">
      <c r="L145" s="5"/>
      <c r="M145" s="5"/>
      <c r="AC145" s="5"/>
      <c r="AE145" s="5"/>
      <c r="AO145" s="5"/>
      <c r="AP145" s="9"/>
      <c r="AQ145" s="9"/>
      <c r="AR145" s="9"/>
      <c r="AS145" s="9"/>
    </row>
    <row r="146" spans="12:45">
      <c r="L146" s="5"/>
      <c r="M146" s="5"/>
      <c r="AC146" s="5"/>
      <c r="AE146" s="5"/>
      <c r="AO146" s="5"/>
      <c r="AP146" s="9"/>
      <c r="AQ146" s="9"/>
      <c r="AR146" s="9"/>
      <c r="AS146" s="9"/>
    </row>
    <row r="147" spans="12:45">
      <c r="L147" s="5"/>
      <c r="M147" s="5"/>
      <c r="AC147" s="5"/>
      <c r="AE147" s="5"/>
      <c r="AO147" s="5"/>
      <c r="AP147" s="9"/>
      <c r="AQ147" s="9"/>
      <c r="AR147" s="9"/>
      <c r="AS147" s="9"/>
    </row>
    <row r="148" spans="12:45">
      <c r="AC148" s="5"/>
      <c r="AE148" s="5"/>
      <c r="AN148" s="30"/>
      <c r="AO148" s="5"/>
      <c r="AP148" s="9"/>
      <c r="AQ148" s="9"/>
      <c r="AR148" s="9"/>
      <c r="AS148" s="9"/>
    </row>
    <row r="149" spans="12:45">
      <c r="AE149" s="5"/>
      <c r="AO149" s="5"/>
      <c r="AP149" s="9"/>
      <c r="AQ149" s="9"/>
      <c r="AR149" s="9"/>
      <c r="AS149" s="9"/>
    </row>
    <row r="150" spans="12:45">
      <c r="AE150" s="5"/>
      <c r="AO150" s="5"/>
      <c r="AP150" s="9"/>
      <c r="AQ150" s="9"/>
      <c r="AR150" s="9"/>
      <c r="AS150" s="9"/>
    </row>
    <row r="151" spans="12:45">
      <c r="AE151" s="5"/>
      <c r="AO151" s="5"/>
      <c r="AP151" s="9"/>
      <c r="AQ151" s="9"/>
      <c r="AR151" s="9"/>
      <c r="AS151" s="9"/>
    </row>
    <row r="159" spans="12:45">
      <c r="AP159" s="4"/>
      <c r="AQ159" s="4"/>
    </row>
    <row r="160" spans="12:45">
      <c r="AO160" s="5"/>
      <c r="AP160" s="8"/>
      <c r="AQ160" s="8"/>
    </row>
    <row r="161" spans="41:43">
      <c r="AO161" s="5"/>
      <c r="AP161" s="8"/>
      <c r="AQ161" s="8"/>
    </row>
    <row r="162" spans="41:43">
      <c r="AO162" s="5"/>
      <c r="AP162" s="8"/>
      <c r="AQ162" s="8"/>
    </row>
    <row r="163" spans="41:43">
      <c r="AO163" s="5"/>
      <c r="AP163" s="8"/>
      <c r="AQ163" s="8"/>
    </row>
    <row r="164" spans="41:43">
      <c r="AO164" s="5"/>
      <c r="AP164" s="8"/>
      <c r="AQ164" s="8"/>
    </row>
    <row r="165" spans="41:43">
      <c r="AO165" s="5"/>
      <c r="AP165" s="8"/>
      <c r="AQ165" s="8"/>
    </row>
    <row r="166" spans="41:43">
      <c r="AO166" s="5"/>
      <c r="AP166" s="8"/>
      <c r="AQ166" s="8"/>
    </row>
    <row r="167" spans="41:43">
      <c r="AO167" s="5"/>
      <c r="AP167" s="8"/>
      <c r="AQ167" s="8"/>
    </row>
    <row r="168" spans="41:43">
      <c r="AO168" s="5"/>
      <c r="AP168" s="8"/>
      <c r="AQ168" s="8"/>
    </row>
    <row r="169" spans="41:43">
      <c r="AO169" s="5"/>
      <c r="AP169" s="8"/>
      <c r="AQ169" s="8"/>
    </row>
    <row r="170" spans="41:43">
      <c r="AO170" s="5"/>
      <c r="AP170" s="37"/>
      <c r="AQ170" s="37"/>
    </row>
  </sheetData>
  <sheetProtection selectLockedCells="1" autoFilter="0" selectUnlockedCells="1"/>
  <mergeCells count="3">
    <mergeCell ref="AO139:AS139"/>
    <mergeCell ref="AE140:AH140"/>
    <mergeCell ref="L136:N136"/>
  </mergeCells>
  <conditionalFormatting sqref="AS124">
    <cfRule type="containsText" dxfId="1" priority="1" operator="containsText" text="ERROR">
      <formula>NOT(ISERROR(SEARCH("ERROR",AS124)))</formula>
    </cfRule>
    <cfRule type="containsText" dxfId="0" priority="2" operator="containsText" text="OK">
      <formula>NOT(ISERROR(SEARCH("OK",AS124)))</formula>
    </cfRule>
  </conditionalFormatting>
  <printOptions horizontalCentered="1"/>
  <pageMargins left="0" right="0" top="0.75" bottom="0.25" header="0.25" footer="0.3"/>
  <pageSetup paperSize="3" scale="43" fitToHeight="0" orientation="landscape" r:id="rId1"/>
  <headerFooter>
    <oddHeader>&amp;C&amp;"Agenda,Regular"&amp;12&amp;K1E384BDENTON COUNTY TRANSPORTATION AUTHORITY
FY23 Proposed Budget
Budget Detail by Department</oddHeader>
  </headerFooter>
  <colBreaks count="1" manualBreakCount="1">
    <brk id="38" max="10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 Adopted Budget</vt:lpstr>
      <vt:lpstr>'FY25 Adopted Budget'!Print_Area</vt:lpstr>
      <vt:lpstr>'FY25 Adopted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Riddle</dc:creator>
  <cp:lastModifiedBy>Jane Filarowicz</cp:lastModifiedBy>
  <cp:lastPrinted>2024-08-07T13:37:21Z</cp:lastPrinted>
  <dcterms:created xsi:type="dcterms:W3CDTF">2022-09-28T17:53:32Z</dcterms:created>
  <dcterms:modified xsi:type="dcterms:W3CDTF">2024-11-25T18:28:19Z</dcterms:modified>
</cp:coreProperties>
</file>